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225" windowWidth="12120" windowHeight="6120" activeTab="0"/>
  </bookViews>
  <sheets>
    <sheet name="2005_two_digit" sheetId="1" r:id="rId1"/>
  </sheets>
  <definedNames>
    <definedName name="_xlnm.Print_Area" localSheetId="0">'2005_two_digit'!$B$1:$G$531</definedName>
  </definedNames>
  <calcPr fullCalcOnLoad="1"/>
</workbook>
</file>

<file path=xl/sharedStrings.xml><?xml version="1.0" encoding="utf-8"?>
<sst xmlns="http://schemas.openxmlformats.org/spreadsheetml/2006/main" count="497" uniqueCount="433">
  <si>
    <t xml:space="preserve">        6222 Psychiatric &amp; substance abuse hospitals</t>
  </si>
  <si>
    <t xml:space="preserve">        6223 Other hospitals</t>
  </si>
  <si>
    <t xml:space="preserve">     623 Nursing &amp; residential care facilities</t>
  </si>
  <si>
    <t xml:space="preserve">        6231 Nursing care facilities</t>
  </si>
  <si>
    <t xml:space="preserve">        6232 Residential mental health facilities</t>
  </si>
  <si>
    <t xml:space="preserve">        6233 Community care facilities for the elderly</t>
  </si>
  <si>
    <t xml:space="preserve">        6239 Other residential care facilities</t>
  </si>
  <si>
    <t xml:space="preserve">     624 Social assistance</t>
  </si>
  <si>
    <t xml:space="preserve">        6241 Individual &amp; family services</t>
  </si>
  <si>
    <t xml:space="preserve">        6242 Emergency &amp; other relief services</t>
  </si>
  <si>
    <t xml:space="preserve">        6243 Vocational rehabilitation services</t>
  </si>
  <si>
    <t xml:space="preserve">        6244 Child day care services</t>
  </si>
  <si>
    <t xml:space="preserve">        7111 Performing arts companies</t>
  </si>
  <si>
    <t xml:space="preserve">        7112 Spectator sports</t>
  </si>
  <si>
    <t xml:space="preserve">        7113 Promoters of performing arts &amp; sports</t>
  </si>
  <si>
    <t xml:space="preserve">        7114 Agents &amp; managers for public figures</t>
  </si>
  <si>
    <t xml:space="preserve">        7115 Independent artists, writers &amp; performers</t>
  </si>
  <si>
    <t xml:space="preserve">     712 Museums, historical sites, zoos &amp; parks</t>
  </si>
  <si>
    <t xml:space="preserve">        7131 Amusement parks &amp; arcades</t>
  </si>
  <si>
    <t xml:space="preserve">     721 Accommodation</t>
  </si>
  <si>
    <t xml:space="preserve">        7211 Traveler accommodation</t>
  </si>
  <si>
    <t xml:space="preserve">        7212 RV parks &amp; recreational camps</t>
  </si>
  <si>
    <t xml:space="preserve">        7213 Rooming &amp; boarding houses</t>
  </si>
  <si>
    <t xml:space="preserve">     722 Food services &amp; drinking places</t>
  </si>
  <si>
    <t xml:space="preserve">        7221 Full-service restaurants</t>
  </si>
  <si>
    <t xml:space="preserve">        7222 Limited-service eating places</t>
  </si>
  <si>
    <t xml:space="preserve">        7223 Special food services</t>
  </si>
  <si>
    <t xml:space="preserve">        7224 Drinking places, alcoholic beverages</t>
  </si>
  <si>
    <t xml:space="preserve">     811 Repair &amp; maintenance</t>
  </si>
  <si>
    <t xml:space="preserve">        8111 Automotive repair &amp; maintenance</t>
  </si>
  <si>
    <t xml:space="preserve">        8112 Electronic equipment repair &amp; maintenance</t>
  </si>
  <si>
    <t xml:space="preserve">        8113 Commercial machinery repair &amp; maintenance</t>
  </si>
  <si>
    <t xml:space="preserve">        8114 Household goods repair &amp; maintenance</t>
  </si>
  <si>
    <t xml:space="preserve">     812 Personal &amp; laundry services</t>
  </si>
  <si>
    <t xml:space="preserve">        8121 Personal care services</t>
  </si>
  <si>
    <t xml:space="preserve">        8122 Death care services</t>
  </si>
  <si>
    <t xml:space="preserve">        8123 Drycleaning &amp; laundry services</t>
  </si>
  <si>
    <t xml:space="preserve">        8129 Other personal services</t>
  </si>
  <si>
    <t xml:space="preserve">     813 Membership associations &amp; organizations</t>
  </si>
  <si>
    <t xml:space="preserve">        8131 Religious organizations</t>
  </si>
  <si>
    <t xml:space="preserve">        8132 Grantmaking &amp; giving services</t>
  </si>
  <si>
    <t xml:space="preserve">        8133 Social advocacy organizations</t>
  </si>
  <si>
    <t xml:space="preserve">        8134 Civic &amp; social organizations</t>
  </si>
  <si>
    <t xml:space="preserve">        8139 Professional &amp; similar organizations</t>
  </si>
  <si>
    <t xml:space="preserve">        4911 U.S. Postal Service</t>
  </si>
  <si>
    <t xml:space="preserve">        9211 Executive, legislative &amp; general government</t>
  </si>
  <si>
    <t xml:space="preserve">        9231 Administration of human resource programs</t>
  </si>
  <si>
    <t xml:space="preserve">        9241 Administration of environmental programs</t>
  </si>
  <si>
    <t xml:space="preserve">        9251 Community &amp; housing program administration</t>
  </si>
  <si>
    <t xml:space="preserve">        9261 Administration of economic programs</t>
  </si>
  <si>
    <t xml:space="preserve">        9281 National security &amp; international affairs</t>
  </si>
  <si>
    <t xml:space="preserve">        9221 Justice, public order &amp; safety activities</t>
  </si>
  <si>
    <t xml:space="preserve">        2211 Power generation &amp; supply</t>
  </si>
  <si>
    <t xml:space="preserve">        2213 Water, sewage &amp; other systems</t>
  </si>
  <si>
    <t xml:space="preserve">     237 Heavy &amp; civil engineering construction</t>
  </si>
  <si>
    <t xml:space="preserve">        2381 Building foundation &amp; exterior contractors</t>
  </si>
  <si>
    <t xml:space="preserve">        3112 Grain &amp; oilseed milling</t>
  </si>
  <si>
    <t xml:space="preserve">        3113 Sugar &amp; confectionery product manufacturing</t>
  </si>
  <si>
    <t xml:space="preserve">        3114 Fruit &amp; vegetable preserving &amp; specialty</t>
  </si>
  <si>
    <t xml:space="preserve">        3116 Animal slaughtering &amp; processing</t>
  </si>
  <si>
    <t xml:space="preserve">        3152 Cut &amp; sew apparel manufacturing</t>
  </si>
  <si>
    <t xml:space="preserve">        3211 Sawmills &amp; wood preservation</t>
  </si>
  <si>
    <t xml:space="preserve">        3321 Forging &amp; stamping</t>
  </si>
  <si>
    <t xml:space="preserve">        3323 Architectural &amp; structural metals mfg.</t>
  </si>
  <si>
    <t xml:space="preserve">     441 Motor vehicle &amp; parts dealers</t>
  </si>
  <si>
    <t xml:space="preserve">     442 Furniture &amp; home furnishings stores</t>
  </si>
  <si>
    <t xml:space="preserve">     443 Electronics &amp; appliance stores</t>
  </si>
  <si>
    <t xml:space="preserve">        4431 Electronics &amp; appliance stores</t>
  </si>
  <si>
    <t xml:space="preserve">     445 Food &amp; beverage stores</t>
  </si>
  <si>
    <t xml:space="preserve">     446 Health &amp; personal care stores</t>
  </si>
  <si>
    <t xml:space="preserve">        4461 Health &amp; personal care stores</t>
  </si>
  <si>
    <t xml:space="preserve">     492 Couriers &amp; messengers</t>
  </si>
  <si>
    <t xml:space="preserve">     493 Warehousing &amp; storage</t>
  </si>
  <si>
    <t xml:space="preserve">     711 Performing arts &amp; spectator sports</t>
  </si>
  <si>
    <t xml:space="preserve">     713 Amusements, gambling &amp; recreation</t>
  </si>
  <si>
    <t xml:space="preserve">     211  Oil &amp; gas extraction</t>
  </si>
  <si>
    <t xml:space="preserve">     212 Mining, except oil &amp; gas</t>
  </si>
  <si>
    <t xml:space="preserve">        2373 Highway, street &amp; bridge construction</t>
  </si>
  <si>
    <t xml:space="preserve">        3322 Cutlery &amp; handtool manufacturing</t>
  </si>
  <si>
    <t xml:space="preserve">        4413 Auto parts, accessories &amp; tire stores</t>
  </si>
  <si>
    <t xml:space="preserve">        4453 Beer, wine &amp; liquor stores</t>
  </si>
  <si>
    <t xml:space="preserve">        9221Justice, public order &amp; safety activities</t>
  </si>
  <si>
    <t>Average</t>
  </si>
  <si>
    <t xml:space="preserve">Monthly </t>
  </si>
  <si>
    <t>Employment</t>
  </si>
  <si>
    <t>Monthly</t>
  </si>
  <si>
    <t>1st Quarter</t>
  </si>
  <si>
    <t>Establishments</t>
  </si>
  <si>
    <t>Wages</t>
  </si>
  <si>
    <t>Wage</t>
  </si>
  <si>
    <t xml:space="preserve"> </t>
  </si>
  <si>
    <t>TOTAL GOVERNMENT</t>
  </si>
  <si>
    <t>FEDERAL GOVERNMENT</t>
  </si>
  <si>
    <t>STATE GOVERNMENT</t>
  </si>
  <si>
    <t>LOCAL GOVERNMENT</t>
  </si>
  <si>
    <t>Employees on Nonagricultural Payrolls</t>
  </si>
  <si>
    <t xml:space="preserve">        2121 Coal mining</t>
  </si>
  <si>
    <t xml:space="preserve">        2122 Metal ore mining</t>
  </si>
  <si>
    <t xml:space="preserve">        2123 Nonmetallic mineral mining &amp; quarrying</t>
  </si>
  <si>
    <t xml:space="preserve">     213 Support activities for mining</t>
  </si>
  <si>
    <t xml:space="preserve">        2131 Support activities for mining</t>
  </si>
  <si>
    <t xml:space="preserve">     221 Utilities</t>
  </si>
  <si>
    <t xml:space="preserve">        2212 Natural gas distribution</t>
  </si>
  <si>
    <t xml:space="preserve">     236 Construction of buildings</t>
  </si>
  <si>
    <t xml:space="preserve">        2361 Residential building construction</t>
  </si>
  <si>
    <t xml:space="preserve">        2362 Nonresidential building construction</t>
  </si>
  <si>
    <t xml:space="preserve">        2371 Utility system construction</t>
  </si>
  <si>
    <t xml:space="preserve">        2379 Other heavy construction</t>
  </si>
  <si>
    <t xml:space="preserve">     238 Specialty trade contractors</t>
  </si>
  <si>
    <t xml:space="preserve">        2382 Building equipment contractors</t>
  </si>
  <si>
    <t xml:space="preserve">        2383 Building finishing contractors</t>
  </si>
  <si>
    <t xml:space="preserve">        2389 Other specialty trade contractors</t>
  </si>
  <si>
    <t xml:space="preserve">     311 Food manufacturing</t>
  </si>
  <si>
    <t xml:space="preserve">        3115 Dairy product manufacturing</t>
  </si>
  <si>
    <t xml:space="preserve">        3118 Bakeries &amp;  tortilla manufacturing</t>
  </si>
  <si>
    <t xml:space="preserve">     312 Beverage &amp; tobacco product manufacturing</t>
  </si>
  <si>
    <t xml:space="preserve">     313 Textile mills</t>
  </si>
  <si>
    <t xml:space="preserve">        3132 Fabric mills</t>
  </si>
  <si>
    <t xml:space="preserve">        3133 Textile &amp; fabric finishing mills</t>
  </si>
  <si>
    <t xml:space="preserve">     314 Textile product mills</t>
  </si>
  <si>
    <t xml:space="preserve">        3141 Textile furnishings mills</t>
  </si>
  <si>
    <t xml:space="preserve">        3149 Other textile product mills</t>
  </si>
  <si>
    <t xml:space="preserve">     315 Apparel manufacturing</t>
  </si>
  <si>
    <t xml:space="preserve">     316 Leather &amp; allied product manufacturing</t>
  </si>
  <si>
    <t xml:space="preserve">     321 Wood product manufacturing</t>
  </si>
  <si>
    <t xml:space="preserve">        3219 Other wood product manufacturing</t>
  </si>
  <si>
    <t xml:space="preserve">     322 Paper manufacturing</t>
  </si>
  <si>
    <t xml:space="preserve">     323 Printing &amp; related support activities</t>
  </si>
  <si>
    <t xml:space="preserve">        3231 Printing &amp; related support activities</t>
  </si>
  <si>
    <t xml:space="preserve">     324 Petroleum &amp; coal products mfg.</t>
  </si>
  <si>
    <t xml:space="preserve">        3241 Petroleum &amp; coal products mfg.</t>
  </si>
  <si>
    <t xml:space="preserve">     325 Chemical manufacturing</t>
  </si>
  <si>
    <t xml:space="preserve">        3251 Basic chemical manufacturing</t>
  </si>
  <si>
    <t xml:space="preserve">        3252 Resin, rubber &amp; artificial fibers mfg.</t>
  </si>
  <si>
    <t xml:space="preserve">        3253 Agricultural chemical manufacturing</t>
  </si>
  <si>
    <t xml:space="preserve">        3255 Paint, coating &amp; adhesive manufacturing</t>
  </si>
  <si>
    <t xml:space="preserve">        3256 Soap, cleaning compound &amp; toiletry mfg.</t>
  </si>
  <si>
    <t xml:space="preserve">        3259 Other chemical product &amp; preparation mfg.</t>
  </si>
  <si>
    <t xml:space="preserve">     326 Plastics &amp; rubber products manufacturing</t>
  </si>
  <si>
    <t xml:space="preserve">        3261 Plastics product manufacturing</t>
  </si>
  <si>
    <t xml:space="preserve">        3262 Rubber product manufacturing</t>
  </si>
  <si>
    <t xml:space="preserve">     327 Nonmetallic mineral product manufacturing</t>
  </si>
  <si>
    <t xml:space="preserve">        3271 Clay product &amp; refractory manufacturing</t>
  </si>
  <si>
    <t xml:space="preserve">        3272 Glass &amp; glass product manufacturing</t>
  </si>
  <si>
    <t xml:space="preserve">        3273 Cement &amp; concrete product manufacturing</t>
  </si>
  <si>
    <t xml:space="preserve">        3274 Lime &amp; gypsum product manufacturing</t>
  </si>
  <si>
    <t xml:space="preserve">        3279 Other nonmetallic mineral products</t>
  </si>
  <si>
    <t xml:space="preserve">     331 Primary metal manufacturing</t>
  </si>
  <si>
    <t xml:space="preserve">        3311 Iron &amp; steel mills &amp; ferroalloy mfg.</t>
  </si>
  <si>
    <t xml:space="preserve">        3312 Steel product mfg. from purchased steel</t>
  </si>
  <si>
    <t xml:space="preserve">        3314 Other nonferrous metal production</t>
  </si>
  <si>
    <t xml:space="preserve">     332 Fabricated metal product manufacturing</t>
  </si>
  <si>
    <t xml:space="preserve">        3324 Boiler, tank &amp; shipping container mfg.</t>
  </si>
  <si>
    <t xml:space="preserve">        3325 Hardware manufacturing</t>
  </si>
  <si>
    <t xml:space="preserve">        3326 Spring &amp; wire product manufacturing</t>
  </si>
  <si>
    <t xml:space="preserve">        3327 Machine shops &amp; threaded product mfg.</t>
  </si>
  <si>
    <t xml:space="preserve">        3328 Coating, engraving &amp; heat treating metals</t>
  </si>
  <si>
    <t xml:space="preserve">        3329 Other fabricated metal product mfg.</t>
  </si>
  <si>
    <t xml:space="preserve">     333 Machinery manufacturing</t>
  </si>
  <si>
    <t xml:space="preserve">        3331 Ag., construction &amp; mining machinery mfg.</t>
  </si>
  <si>
    <t xml:space="preserve">        3332 Industrial machinery manufacturing</t>
  </si>
  <si>
    <t xml:space="preserve">        3333 Commercial &amp; service industry machinery</t>
  </si>
  <si>
    <t xml:space="preserve">        3334 HVAC &amp; commercial refrigeration equipment</t>
  </si>
  <si>
    <t xml:space="preserve">        3335 Metalworking machinery manufacturing</t>
  </si>
  <si>
    <t xml:space="preserve">        3336 Turbine &amp; power transmission equipment mfg.</t>
  </si>
  <si>
    <t xml:space="preserve">        3339 Other general purpose machinery mfg.</t>
  </si>
  <si>
    <t xml:space="preserve">     334 Computer &amp; electronic product manufacturing</t>
  </si>
  <si>
    <t xml:space="preserve">        3341 Computer &amp; peripheral equipment mfg.</t>
  </si>
  <si>
    <t xml:space="preserve">        3342 Communications equipment manufacturing</t>
  </si>
  <si>
    <t xml:space="preserve">        3343 Audio &amp; video equipment manufacturing</t>
  </si>
  <si>
    <t xml:space="preserve">        3344 Semiconductor &amp; electronic component mfg.</t>
  </si>
  <si>
    <t xml:space="preserve">        3345 Electronic instrument manufacturing</t>
  </si>
  <si>
    <t xml:space="preserve">        3346 Magnetic media manufacturing &amp; reproducing</t>
  </si>
  <si>
    <t xml:space="preserve">     335 Electrical equipment &amp; appliance mfg.</t>
  </si>
  <si>
    <t xml:space="preserve">        3351 Electric lighting equipment manufacturing</t>
  </si>
  <si>
    <t xml:space="preserve">        3353 Electrical equipment manufacturing</t>
  </si>
  <si>
    <t xml:space="preserve">     336 Transportation equipment manufacturing</t>
  </si>
  <si>
    <t xml:space="preserve">        3362 Motor vehicle body &amp; trailer manufacturing</t>
  </si>
  <si>
    <t xml:space="preserve">        3363 Motor vehicle parts manufacturing</t>
  </si>
  <si>
    <t xml:space="preserve">        3364 Aerospace product &amp; parts manufacturing</t>
  </si>
  <si>
    <t xml:space="preserve">     337 Furniture &amp; related product manufacturing</t>
  </si>
  <si>
    <t xml:space="preserve">        3371 Household &amp; institutional furniture mfg.</t>
  </si>
  <si>
    <t xml:space="preserve">        3372 Office furniture &amp; fixtures manufacturing</t>
  </si>
  <si>
    <t xml:space="preserve">        3379 Other furniture related product manufacturing</t>
  </si>
  <si>
    <t xml:space="preserve">     339 Miscellaneous manufacturing</t>
  </si>
  <si>
    <t xml:space="preserve">        3391 Medical equipment &amp; supplies manufacturing</t>
  </si>
  <si>
    <t xml:space="preserve">        3399 Other miscellaneous manufacturing</t>
  </si>
  <si>
    <t xml:space="preserve">        3111 Animal food manufacturing</t>
  </si>
  <si>
    <t xml:space="preserve">        3212 Plywood &amp; engineered wood product mfg.</t>
  </si>
  <si>
    <t xml:space="preserve">        3254 Pharmaceutical &amp; medicine mfg.</t>
  </si>
  <si>
    <t xml:space="preserve">        4411 Automobile dealers</t>
  </si>
  <si>
    <t xml:space="preserve">        4412 Other motor vehicle dealers</t>
  </si>
  <si>
    <t xml:space="preserve">        4421 Furniture stores</t>
  </si>
  <si>
    <t xml:space="preserve">        4422 Home furnishings stores</t>
  </si>
  <si>
    <t xml:space="preserve">     444 Building material &amp; garden supply stores</t>
  </si>
  <si>
    <t xml:space="preserve">        4441 Building material &amp; supplies dealers</t>
  </si>
  <si>
    <t xml:space="preserve">        4442 Lawn &amp; garden equipment &amp; supplies stores</t>
  </si>
  <si>
    <t xml:space="preserve">        4451 Grocery stores</t>
  </si>
  <si>
    <t xml:space="preserve">        4452 Specialty food stores</t>
  </si>
  <si>
    <t xml:space="preserve">     447 Gasoline stations</t>
  </si>
  <si>
    <t xml:space="preserve">        4471 Gasoline stations</t>
  </si>
  <si>
    <t xml:space="preserve">     448 Clothing &amp; clothing accessories stores</t>
  </si>
  <si>
    <t xml:space="preserve">        4481 Clothing stores</t>
  </si>
  <si>
    <t xml:space="preserve">        4482 Shoe stores</t>
  </si>
  <si>
    <t xml:space="preserve">        4483 Jewelry, luggage &amp; leather goods stores</t>
  </si>
  <si>
    <t xml:space="preserve">     451 Sporting goods, hobby, book &amp; music stores</t>
  </si>
  <si>
    <t xml:space="preserve">        4512 Book, periodical &amp; music stores</t>
  </si>
  <si>
    <t xml:space="preserve">     452 General merchandise stores</t>
  </si>
  <si>
    <t xml:space="preserve">        4521 Department stores</t>
  </si>
  <si>
    <t xml:space="preserve">        4529 Other general merchandise stores</t>
  </si>
  <si>
    <t xml:space="preserve">     453 Miscellaneous store retailers</t>
  </si>
  <si>
    <t xml:space="preserve">         4532 Office supplies, stationery &amp; gift stores</t>
  </si>
  <si>
    <t xml:space="preserve">         4533 Used merchandise stores</t>
  </si>
  <si>
    <t xml:space="preserve">         4539 Other miscellaneous store retailers</t>
  </si>
  <si>
    <t xml:space="preserve">     454 Nonstore retailers</t>
  </si>
  <si>
    <t xml:space="preserve">        4541 Electronic shopping &amp; mail-order houses</t>
  </si>
  <si>
    <t xml:space="preserve">        4542 Vending machine operators</t>
  </si>
  <si>
    <t xml:space="preserve">        4543 Direct selling establishments</t>
  </si>
  <si>
    <t xml:space="preserve">     423 Merchant wholesalers, durable goods</t>
  </si>
  <si>
    <t xml:space="preserve">        4231 Motor vehicle &amp; parts merchant wholesalers</t>
  </si>
  <si>
    <t xml:space="preserve">        4232 Furniture &amp; furnishing merchant wholesalers</t>
  </si>
  <si>
    <t xml:space="preserve">        4233 Lumber &amp; const. supply merchant wholesalers</t>
  </si>
  <si>
    <t xml:space="preserve">        4234 Commercial equip. merchant wholesalers</t>
  </si>
  <si>
    <t xml:space="preserve">        4235 Metal &amp; mineral merchant wholesalers</t>
  </si>
  <si>
    <t xml:space="preserve">        4236 Electric goods merchant wholesalers</t>
  </si>
  <si>
    <t xml:space="preserve">        4237 Hardware &amp; plumbing merchant wholesalers</t>
  </si>
  <si>
    <t xml:space="preserve">        4238 Machinery &amp; supply merchant wholesalers</t>
  </si>
  <si>
    <t xml:space="preserve">        4239 Misc. durable goods merchant wholesalers</t>
  </si>
  <si>
    <t xml:space="preserve">     424 Merchant wholesalers, nondurable goods</t>
  </si>
  <si>
    <t xml:space="preserve">        4242 Druggists' goods merchant wholesalers</t>
  </si>
  <si>
    <t xml:space="preserve">        4243 Apparel &amp; piece goods merchant wholesalers</t>
  </si>
  <si>
    <t xml:space="preserve">        4244 Grocery &amp; Related Product Wholesalers</t>
  </si>
  <si>
    <t xml:space="preserve">        4245 Farm product raw material merch. whls.</t>
  </si>
  <si>
    <t xml:space="preserve">        4246 Chemical merchant wholesalers</t>
  </si>
  <si>
    <t xml:space="preserve">        4247 Petroleum merchant wholesalers</t>
  </si>
  <si>
    <t xml:space="preserve">        4248 Alcoholic beverage merchant wholesalers</t>
  </si>
  <si>
    <t xml:space="preserve">        4249 Misc. nondurable goods merchant wholesalers</t>
  </si>
  <si>
    <t xml:space="preserve">     425 Electronic markets &amp; agents &amp; brokers</t>
  </si>
  <si>
    <t xml:space="preserve">        4251 Electronic markets &amp; agents &amp; brokers</t>
  </si>
  <si>
    <t xml:space="preserve">     481 Air transportation</t>
  </si>
  <si>
    <t xml:space="preserve">        4811 Scheduled air transportation</t>
  </si>
  <si>
    <t xml:space="preserve">        4812 Nonscheduled air transportation</t>
  </si>
  <si>
    <t xml:space="preserve">     482 Rail transportation</t>
  </si>
  <si>
    <t xml:space="preserve">        4821 Rail transportation</t>
  </si>
  <si>
    <t xml:space="preserve">     483 Water transportation</t>
  </si>
  <si>
    <t xml:space="preserve">        4831 Sea, coastal &amp; Great Lakes transportation</t>
  </si>
  <si>
    <t xml:space="preserve">     484 Truck transportation</t>
  </si>
  <si>
    <t xml:space="preserve">        4841 General freight trucking</t>
  </si>
  <si>
    <t xml:space="preserve">        4842 Specialized freight trucking</t>
  </si>
  <si>
    <t xml:space="preserve">     485 Transit &amp; ground passenger transportation</t>
  </si>
  <si>
    <t xml:space="preserve">        4854 School &amp; employee bus transportation</t>
  </si>
  <si>
    <t xml:space="preserve">        4853 Taxi &amp; limousine service</t>
  </si>
  <si>
    <t xml:space="preserve">        4855 Charter bus industry</t>
  </si>
  <si>
    <t xml:space="preserve">     486 Pipeline transportation</t>
  </si>
  <si>
    <t xml:space="preserve">        4862 Pipeline transportation of natural gas</t>
  </si>
  <si>
    <t xml:space="preserve">     487 Scenic &amp; sightseeing transportation</t>
  </si>
  <si>
    <t xml:space="preserve">     488 Support activities for transportation</t>
  </si>
  <si>
    <t xml:space="preserve">        4881 Support activities for air transportation</t>
  </si>
  <si>
    <t xml:space="preserve">        4882 Support activities for rail transportation</t>
  </si>
  <si>
    <t xml:space="preserve">        4885 Freight transportation arrangement</t>
  </si>
  <si>
    <t xml:space="preserve">        4884 Support activities for road transportation</t>
  </si>
  <si>
    <t xml:space="preserve">     491 Postal service</t>
  </si>
  <si>
    <t xml:space="preserve">        4911 Postal service</t>
  </si>
  <si>
    <t xml:space="preserve">        4921 Couriers</t>
  </si>
  <si>
    <t xml:space="preserve">     511 Publishing industries, except Internet</t>
  </si>
  <si>
    <t xml:space="preserve">        5111 Newspaper, book &amp; directory publishers</t>
  </si>
  <si>
    <t xml:space="preserve">        5112 Software publishers</t>
  </si>
  <si>
    <t xml:space="preserve">     512 Motion picture &amp; sound recording industries</t>
  </si>
  <si>
    <t xml:space="preserve">        5122 Sound recording industries</t>
  </si>
  <si>
    <t xml:space="preserve">     515 Broadcasting, except Internet</t>
  </si>
  <si>
    <t xml:space="preserve">        5152 Cable &amp; other subscription programming</t>
  </si>
  <si>
    <t xml:space="preserve">        5151 Radio &amp; television broadcasting</t>
  </si>
  <si>
    <t xml:space="preserve">        5172 Wireless telecommunications carriers</t>
  </si>
  <si>
    <t xml:space="preserve">        5174 Satellite telecommunications</t>
  </si>
  <si>
    <t xml:space="preserve">        5182 Data processing &amp; related services</t>
  </si>
  <si>
    <t xml:space="preserve">     522 Credit intermediation &amp; related activities</t>
  </si>
  <si>
    <t xml:space="preserve">        5221 Depository credit intermediation</t>
  </si>
  <si>
    <t xml:space="preserve">        5222 Nondepository credit intermediation</t>
  </si>
  <si>
    <t xml:space="preserve">        5223 Activities related to credit intermediation</t>
  </si>
  <si>
    <t xml:space="preserve">     523 Securities, commodity contracts, investments</t>
  </si>
  <si>
    <t xml:space="preserve">     524 Insurance carriers &amp;  related activities</t>
  </si>
  <si>
    <t xml:space="preserve">     525 Funds, trusts &amp; other financial vehicles</t>
  </si>
  <si>
    <t xml:space="preserve">     531 Real estate</t>
  </si>
  <si>
    <t xml:space="preserve">        5311 Lessors of real estate</t>
  </si>
  <si>
    <t xml:space="preserve">        5312 Offices of real estate agents &amp; brokers</t>
  </si>
  <si>
    <t xml:space="preserve">        5313 Activities related to real estate</t>
  </si>
  <si>
    <t xml:space="preserve">     532 Rental &amp; leasing services</t>
  </si>
  <si>
    <t xml:space="preserve">        5321 Automotive equipment rental &amp; leasing</t>
  </si>
  <si>
    <t xml:space="preserve">        5322 Consumer goods rental</t>
  </si>
  <si>
    <t xml:space="preserve">        5323 General rental centers</t>
  </si>
  <si>
    <t xml:space="preserve">        5324 Machinery &amp; equipment rental &amp; leasing</t>
  </si>
  <si>
    <t xml:space="preserve">     533 Lessors of nonfinancial intangible assets</t>
  </si>
  <si>
    <t xml:space="preserve">        5331 Lessors of nonfinancial intangible assets</t>
  </si>
  <si>
    <t xml:space="preserve">     541 Professional &amp; technical services</t>
  </si>
  <si>
    <t xml:space="preserve">        5411 Legal services</t>
  </si>
  <si>
    <t xml:space="preserve">        5412 Accounting &amp; bookkeeping services</t>
  </si>
  <si>
    <t xml:space="preserve">        5413 Architectural &amp; engineering services</t>
  </si>
  <si>
    <t xml:space="preserve">        5414 Specialized design services</t>
  </si>
  <si>
    <t xml:space="preserve">        5415 Computer systems design &amp; related services</t>
  </si>
  <si>
    <t xml:space="preserve">        5416 Management &amp; technical consulting services</t>
  </si>
  <si>
    <t xml:space="preserve">        5417 Scientific research &amp; development services</t>
  </si>
  <si>
    <t xml:space="preserve">        5418 Advertising &amp; related services</t>
  </si>
  <si>
    <t xml:space="preserve">        5419 Other professional &amp; technical services</t>
  </si>
  <si>
    <t xml:space="preserve">     551 Management of companies &amp; enterprises</t>
  </si>
  <si>
    <t xml:space="preserve">        5511 Management of companies &amp; enterprises</t>
  </si>
  <si>
    <t xml:space="preserve">     561 Administrative &amp; support services</t>
  </si>
  <si>
    <t xml:space="preserve">        5611 Office administrative services</t>
  </si>
  <si>
    <t xml:space="preserve">        5612 Facilities support services</t>
  </si>
  <si>
    <t xml:space="preserve">        5613 Employment services</t>
  </si>
  <si>
    <t xml:space="preserve">        5614 Business support services</t>
  </si>
  <si>
    <t xml:space="preserve">        5615 Travel arrangement &amp; reservation services</t>
  </si>
  <si>
    <t xml:space="preserve">        5616 Investigation &amp; security services</t>
  </si>
  <si>
    <t xml:space="preserve">        5617 Services to buildings &amp; dwellings</t>
  </si>
  <si>
    <t xml:space="preserve">        5619 Other support services</t>
  </si>
  <si>
    <t xml:space="preserve">        5621 Waste collection</t>
  </si>
  <si>
    <t xml:space="preserve">        5622 Waste treatment &amp; disposal</t>
  </si>
  <si>
    <t xml:space="preserve">        5629 Remediation &amp; other waste services</t>
  </si>
  <si>
    <t xml:space="preserve">     562 Waste management &amp; remediation services</t>
  </si>
  <si>
    <t xml:space="preserve">     611 Educational services</t>
  </si>
  <si>
    <t xml:space="preserve">        6111 Elementary &amp; secondary schools</t>
  </si>
  <si>
    <t xml:space="preserve">        6112 Junior colleges</t>
  </si>
  <si>
    <t xml:space="preserve">        6113 Colleges &amp; universities</t>
  </si>
  <si>
    <t xml:space="preserve">        6114 Business, computer &amp; management training</t>
  </si>
  <si>
    <t xml:space="preserve">        6115 Technical &amp; trade schools</t>
  </si>
  <si>
    <t xml:space="preserve">        6116 Other schools &amp; instruction</t>
  </si>
  <si>
    <t xml:space="preserve">        6117 Educational support services</t>
  </si>
  <si>
    <t xml:space="preserve">     621 Ambulatory health care services</t>
  </si>
  <si>
    <t xml:space="preserve">        6211 Offices of physicians</t>
  </si>
  <si>
    <t xml:space="preserve">        6212 Offices of dentists</t>
  </si>
  <si>
    <t xml:space="preserve">        6213 Offices of other health practitioners</t>
  </si>
  <si>
    <t xml:space="preserve">        6214 Outpatient care centers</t>
  </si>
  <si>
    <t xml:space="preserve">        6215 Medical &amp; diagnostic laboratories</t>
  </si>
  <si>
    <t xml:space="preserve">        6216 Home health care services</t>
  </si>
  <si>
    <t xml:space="preserve">        6219 Other ambulatory health care services</t>
  </si>
  <si>
    <t xml:space="preserve">     622 Hospitals</t>
  </si>
  <si>
    <t xml:space="preserve">        6221 General medical &amp; surgical hospitals</t>
  </si>
  <si>
    <t xml:space="preserve">        Other apparel manufacturing</t>
  </si>
  <si>
    <t xml:space="preserve">        Other motor vehicle and transportation equipment manufacturing</t>
  </si>
  <si>
    <t xml:space="preserve">        Other pipeline transportation</t>
  </si>
  <si>
    <t xml:space="preserve">        Other Scenic &amp; sightseeing transportation, other</t>
  </si>
  <si>
    <t>62 HEALTH CARE &amp; SOCIAL ASSISTANCE</t>
  </si>
  <si>
    <t>TRADE, TRANSPORTATION &amp; UTILITIES</t>
  </si>
  <si>
    <t>INFORMATION</t>
  </si>
  <si>
    <t>FINANCIAL ACTIVITIES</t>
  </si>
  <si>
    <t>EDUCATION &amp; HEALTH SVCS</t>
  </si>
  <si>
    <t>LEISURE &amp; HOSPITALITY</t>
  </si>
  <si>
    <t>OTHER SERVICES</t>
  </si>
  <si>
    <t>PUBLIC AMINISTRATION</t>
  </si>
  <si>
    <t>MANUFACTURING</t>
  </si>
  <si>
    <t>RETAIL TRADE</t>
  </si>
  <si>
    <t>TRANSPORTATION</t>
  </si>
  <si>
    <t>FINANCE</t>
  </si>
  <si>
    <t>REAL ESTATE &amp; RENTAL &amp; LEASING</t>
  </si>
  <si>
    <t>PROFESSIONAL, SCIENTIFIC &amp; TECHNICAL SERVICES</t>
  </si>
  <si>
    <t>EDUCATION SERVICES</t>
  </si>
  <si>
    <t>HEALTH CARE &amp; SOCIAL ASSISTANCE</t>
  </si>
  <si>
    <t>ARTS, ENTERTAINMENT &amp; RECREATION</t>
  </si>
  <si>
    <t>UTILITIES</t>
  </si>
  <si>
    <t>CONSTRUCTION</t>
  </si>
  <si>
    <t>WAREHOUSING</t>
  </si>
  <si>
    <t>ADMIN &amp; SUPPORT &amp; WASTE MGMT &amp; REMEDIATION SVCS</t>
  </si>
  <si>
    <t xml:space="preserve">        7221 Full service restaurants</t>
  </si>
  <si>
    <t xml:space="preserve">        7222 Limited service eating places</t>
  </si>
  <si>
    <t xml:space="preserve">        4851 Urban transit systems</t>
  </si>
  <si>
    <t xml:space="preserve">     561 Administrative &amp; support services </t>
  </si>
  <si>
    <t>AGRICULTURE</t>
  </si>
  <si>
    <t>ACCOMMODATION &amp; FOOD SERVICES</t>
  </si>
  <si>
    <t>22 UTILITIES</t>
  </si>
  <si>
    <t>23 CONSTRUCTION</t>
  </si>
  <si>
    <t>31-33 MANUFACTURING</t>
  </si>
  <si>
    <t>42 WHOLESALE TRADE</t>
  </si>
  <si>
    <t>44-45 RETAIL TRADE</t>
  </si>
  <si>
    <t>48-49 TRANSPORTATION &amp; WAREHOUSING</t>
  </si>
  <si>
    <t>51 INFORMATION</t>
  </si>
  <si>
    <t>53 REAL ESTATE AND RENTAL AND LEASING</t>
  </si>
  <si>
    <t>54 PROFESSIONAL AND TECHNICAL SERVICES</t>
  </si>
  <si>
    <t>55 MANAGEMENT OF COMPANIES AND ENTERPRISES</t>
  </si>
  <si>
    <t>56 ADMINISTRATIVE AND WASTE SERVICES</t>
  </si>
  <si>
    <t>61 EDUCATIONAL SERVICES</t>
  </si>
  <si>
    <t>62 HEALTH CARE AND SOCIAL ASSISTANCE</t>
  </si>
  <si>
    <t>71 ARTS, ENTERAINMENT AND RECREATION</t>
  </si>
  <si>
    <t>72 ACCOMMODATION AND FOOD SERVICES</t>
  </si>
  <si>
    <t>81 OTHER SERVICES</t>
  </si>
  <si>
    <t>PRIVATE SECTOR</t>
  </si>
  <si>
    <t xml:space="preserve">        2111 Oil &amp; gas extraction</t>
  </si>
  <si>
    <t xml:space="preserve">        4511 Sporting goods &amp; musical instrument stores</t>
  </si>
  <si>
    <t xml:space="preserve">        4241 Paper &amp; paper product merchant wholesalers</t>
  </si>
  <si>
    <t xml:space="preserve">        4871 Scenic &amp; sightseeing transportation, land</t>
  </si>
  <si>
    <t xml:space="preserve">        2372 Land subdivision</t>
  </si>
  <si>
    <t>21  MINING</t>
  </si>
  <si>
    <t xml:space="preserve">         4531 Florists</t>
  </si>
  <si>
    <t xml:space="preserve">        4922 Local messengers &amp; local delivery</t>
  </si>
  <si>
    <t xml:space="preserve">        4931 Warehousing &amp; storage</t>
  </si>
  <si>
    <t xml:space="preserve">         5241 Insurance carriers</t>
  </si>
  <si>
    <t xml:space="preserve">         5242 Insurance agencies, brokerages &amp; related</t>
  </si>
  <si>
    <t xml:space="preserve">         5251 Insurance &amp; employee benefit funds</t>
  </si>
  <si>
    <t xml:space="preserve">        7121 Museums, historical sites, zoos &amp; parks</t>
  </si>
  <si>
    <t xml:space="preserve">                   Table 5  UTAH NONAGRICULTURAL PAYROLL EMPLOYMENT, WAGES</t>
  </si>
  <si>
    <t xml:space="preserve">     113 Forestry and logging</t>
  </si>
  <si>
    <t xml:space="preserve">        1133 Logging</t>
  </si>
  <si>
    <t xml:space="preserve">        5121 Motion picture &amp; video industries</t>
  </si>
  <si>
    <t xml:space="preserve">        Other food manufacturing</t>
  </si>
  <si>
    <t xml:space="preserve">        Other support activities for transportation</t>
  </si>
  <si>
    <t xml:space="preserve">     521 Credit </t>
  </si>
  <si>
    <t xml:space="preserve">     Other Services</t>
  </si>
  <si>
    <t>FINANCIAL, INSURANCE ACTIVITIES &amp; REAL ESTATE</t>
  </si>
  <si>
    <t xml:space="preserve">     481 Air Transportation</t>
  </si>
  <si>
    <t xml:space="preserve">         3352 Household appliance manufacturing</t>
  </si>
  <si>
    <t xml:space="preserve">        3359 Other electrical equipment and component manufacturing</t>
  </si>
  <si>
    <t xml:space="preserve">        4852 Interurban and rural bus transportation</t>
  </si>
  <si>
    <t xml:space="preserve">        4859 Other transit and ground passenger transportation</t>
  </si>
  <si>
    <t xml:space="preserve">        5239 Other financial investment activities</t>
  </si>
  <si>
    <t xml:space="preserve">        7132 Gambling industries</t>
  </si>
  <si>
    <t xml:space="preserve">        7139 Other amusement and recreation industries</t>
  </si>
  <si>
    <t xml:space="preserve">        Other Primary metal manufacturing</t>
  </si>
  <si>
    <t xml:space="preserve">        3352 Household Appliance Manufacturing</t>
  </si>
  <si>
    <t xml:space="preserve">        9271 Space Research and Technology</t>
  </si>
  <si>
    <t xml:space="preserve">        3131  Fiber, Yarn and Thread Mills</t>
  </si>
  <si>
    <t xml:space="preserve">     519 Internet Publishing, Broadcasting and Other information services</t>
  </si>
  <si>
    <t xml:space="preserve">        5259 Other investment pools and funds</t>
  </si>
  <si>
    <t xml:space="preserve">        5179 Telecommunication resellers &amp; other telecommunications</t>
  </si>
  <si>
    <t xml:space="preserve">        5171 Wired telecomm carriers incl cable &amp; other program distribution</t>
  </si>
  <si>
    <t xml:space="preserve">     517 Telecommunications </t>
  </si>
  <si>
    <t xml:space="preserve">     518 Data Processing, Hosting and Related Services</t>
  </si>
  <si>
    <t xml:space="preserve">        5191  Internet Publishing, Broadcasting, incl ISP's, Web search portals &amp;</t>
  </si>
  <si>
    <t xml:space="preserve">                 Other information services</t>
  </si>
  <si>
    <t xml:space="preserve">     523 Securities, commodity contracts, &amp; other financial investments</t>
  </si>
  <si>
    <t xml:space="preserve">        5231 Securities &amp; commodity contracts intermediation &amp; brokerages</t>
  </si>
  <si>
    <t>52 FINANCE AND INSURANCE</t>
  </si>
  <si>
    <t xml:space="preserve">                                AND ESTABLISHMENTS BY NAICS SECTOR, 2008</t>
  </si>
  <si>
    <t xml:space="preserve">        4832 Inland Water Transportation</t>
  </si>
  <si>
    <t xml:space="preserve">        6117 Education Support Services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</si>
  <si>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2008.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</si>
</sst>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 vertical="top"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7" fontId="0" fillId="0" borderId="0" xfId="15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2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7"/>
  <sheetViews>
    <sheetView tabSelected="1" workbookViewId="0" topLeftCell="A1">
      <pane ySplit="6" topLeftCell="BM7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0.42578125" style="1" customWidth="1"/>
    <col min="2" max="2" width="60.00390625" style="0" customWidth="1"/>
    <col min="3" max="3" width="12.140625" style="0" customWidth="1"/>
    <col min="4" max="4" width="21.28125" style="0" bestFit="1" customWidth="1"/>
    <col min="5" max="5" width="9.28125" style="0" bestFit="1" customWidth="1"/>
    <col min="6" max="6" width="14.140625" style="0" bestFit="1" customWidth="1"/>
  </cols>
  <sheetData>
    <row r="1" spans="2:6" ht="12.75">
      <c r="B1" s="2" t="s">
        <v>397</v>
      </c>
      <c r="C1" s="2"/>
      <c r="D1" s="2"/>
      <c r="E1" s="2"/>
      <c r="F1" s="2"/>
    </row>
    <row r="2" spans="2:6" ht="12.75">
      <c r="B2" s="2" t="s">
        <v>429</v>
      </c>
      <c r="C2" s="2"/>
      <c r="D2" s="2"/>
      <c r="E2" s="2"/>
      <c r="F2" s="2"/>
    </row>
    <row r="4" spans="3:6" ht="12.75">
      <c r="C4" s="10" t="s">
        <v>82</v>
      </c>
      <c r="D4" s="2"/>
      <c r="E4" s="10" t="s">
        <v>82</v>
      </c>
      <c r="F4" s="2"/>
    </row>
    <row r="5" spans="3:6" ht="12.75">
      <c r="C5" s="10" t="s">
        <v>83</v>
      </c>
      <c r="D5" s="2"/>
      <c r="E5" s="10" t="s">
        <v>85</v>
      </c>
      <c r="F5" s="10" t="s">
        <v>86</v>
      </c>
    </row>
    <row r="6" spans="3:6" ht="12.75">
      <c r="C6" s="10" t="s">
        <v>84</v>
      </c>
      <c r="D6" s="10" t="s">
        <v>88</v>
      </c>
      <c r="E6" s="10" t="s">
        <v>89</v>
      </c>
      <c r="F6" s="10" t="s">
        <v>87</v>
      </c>
    </row>
    <row r="7" spans="3:6" ht="12.75">
      <c r="C7" s="4" t="s">
        <v>90</v>
      </c>
      <c r="D7" s="4"/>
      <c r="E7" s="4"/>
      <c r="F7" s="4"/>
    </row>
    <row r="8" spans="2:6" ht="12.75">
      <c r="B8" s="2" t="s">
        <v>95</v>
      </c>
      <c r="C8" s="11">
        <f>+C12+C22+C28+C43+C141+C165+C206+C245+C266+C282+C295+C307+C311+C326+C336+C360+C374+C385+C404</f>
        <v>1252575</v>
      </c>
      <c r="D8" s="11">
        <f>+D12+D22+D28+D43+D141+D165+D206+D245+D266+D282+D295+D307+D311+D326+D336+D360+D374+D385+D404</f>
        <v>46912620533</v>
      </c>
      <c r="E8" s="6">
        <f>+D8/(C8*12)</f>
        <v>3121.0786135893395</v>
      </c>
      <c r="F8" s="11">
        <f>+F12+F22+F28+F43+F141+F165+F206+F245+F266+F282+F295+F307+F311+F326+F336+F360+F374+F385+F404</f>
        <v>85007</v>
      </c>
    </row>
    <row r="9" spans="3:6" ht="12.75">
      <c r="C9" s="4"/>
      <c r="D9" s="4"/>
      <c r="E9" s="4"/>
      <c r="F9" s="1"/>
    </row>
    <row r="10" spans="2:6" ht="12.75">
      <c r="B10" s="2" t="s">
        <v>383</v>
      </c>
      <c r="C10" s="11">
        <f>+C12+C22+C28+C43+C141+C165+C206+C245+C266+C282+C295+C307+C311+C326+C336+C360+C374+C385</f>
        <v>1040866</v>
      </c>
      <c r="D10" s="11">
        <f>+D12+D22+D28+D43+D141+D165+D206+D245+D266+D282+D295+D307+D311+D326+D336+D360+D374+D385</f>
        <v>38719997614</v>
      </c>
      <c r="E10" s="6">
        <f>+D10/(C10*12)</f>
        <v>3099.9825797300837</v>
      </c>
      <c r="F10" s="11">
        <f>+F12+F22+F28+F43+F141+F165+F206+F245+F266+F282+F295+F307+F311+F326+F336+F360+F374+F385</f>
        <v>81313</v>
      </c>
    </row>
    <row r="11" spans="3:6" ht="12.75">
      <c r="C11" s="5"/>
      <c r="D11" s="5"/>
      <c r="E11" s="5"/>
      <c r="F11" s="5"/>
    </row>
    <row r="12" spans="1:6" ht="12.75">
      <c r="A12" s="3"/>
      <c r="B12" s="2" t="s">
        <v>389</v>
      </c>
      <c r="C12" s="6">
        <f>+C13+C15+C19</f>
        <v>12507</v>
      </c>
      <c r="D12" s="6">
        <f>+D13+D15+D19</f>
        <v>869207695</v>
      </c>
      <c r="E12" s="6">
        <f>+D12/(C12*12)</f>
        <v>5791.474740811812</v>
      </c>
      <c r="F12" s="6">
        <f>+F13+F15+F19</f>
        <v>549</v>
      </c>
    </row>
    <row r="13" spans="1:6" ht="12.75">
      <c r="A13"/>
      <c r="B13" t="s">
        <v>75</v>
      </c>
      <c r="C13" s="5">
        <f>+C14</f>
        <v>1398</v>
      </c>
      <c r="D13" s="5">
        <f>+D14</f>
        <v>121274989</v>
      </c>
      <c r="E13" s="12">
        <f>+D13/C13/12</f>
        <v>7229.076597520267</v>
      </c>
      <c r="F13" s="5">
        <f>+F14</f>
        <v>55</v>
      </c>
    </row>
    <row r="14" spans="1:6" ht="12.75">
      <c r="A14"/>
      <c r="B14" t="s">
        <v>384</v>
      </c>
      <c r="C14" s="5">
        <v>1398</v>
      </c>
      <c r="D14" s="5">
        <v>121274989</v>
      </c>
      <c r="E14" s="5">
        <f>(D14/C14)/12</f>
        <v>7229.076597520267</v>
      </c>
      <c r="F14" s="5">
        <v>55</v>
      </c>
    </row>
    <row r="15" spans="1:6" ht="12.75">
      <c r="A15"/>
      <c r="B15" t="s">
        <v>76</v>
      </c>
      <c r="C15" s="5">
        <f>SUM(C16:C18)</f>
        <v>5171</v>
      </c>
      <c r="D15" s="5">
        <f>SUM(D16:D18)</f>
        <v>313788566</v>
      </c>
      <c r="E15" s="12">
        <f>+D15/(C15*12)</f>
        <v>5056.864661896474</v>
      </c>
      <c r="F15" s="5">
        <f>+F16+F17+F18</f>
        <v>113</v>
      </c>
    </row>
    <row r="16" spans="1:6" ht="12.75">
      <c r="A16" t="s">
        <v>90</v>
      </c>
      <c r="B16" t="s">
        <v>96</v>
      </c>
      <c r="C16" s="5">
        <v>2005</v>
      </c>
      <c r="D16" s="5">
        <v>135050195</v>
      </c>
      <c r="E16" s="5">
        <f>(D16/C16)/12</f>
        <v>5613.05881130507</v>
      </c>
      <c r="F16" s="5">
        <v>16</v>
      </c>
    </row>
    <row r="17" spans="1:6" ht="12.75">
      <c r="A17" t="s">
        <v>90</v>
      </c>
      <c r="B17" t="s">
        <v>97</v>
      </c>
      <c r="C17" s="5">
        <v>1411</v>
      </c>
      <c r="D17" s="5">
        <v>103481753</v>
      </c>
      <c r="E17" s="5">
        <f>(D17/C17)/12</f>
        <v>6111.608374675171</v>
      </c>
      <c r="F17" s="5">
        <v>19</v>
      </c>
    </row>
    <row r="18" spans="1:6" ht="12.75">
      <c r="A18" t="s">
        <v>90</v>
      </c>
      <c r="B18" t="s">
        <v>98</v>
      </c>
      <c r="C18" s="5">
        <v>1755</v>
      </c>
      <c r="D18" s="5">
        <v>75256618</v>
      </c>
      <c r="E18" s="5">
        <f>(D18/C18)/12</f>
        <v>3573.438651471985</v>
      </c>
      <c r="F18" s="5">
        <v>78</v>
      </c>
    </row>
    <row r="19" spans="1:6" ht="12.75">
      <c r="A19" t="s">
        <v>90</v>
      </c>
      <c r="B19" t="s">
        <v>99</v>
      </c>
      <c r="C19" s="5">
        <f>+C20</f>
        <v>5938</v>
      </c>
      <c r="D19" s="5">
        <f>+D20</f>
        <v>434144140</v>
      </c>
      <c r="E19" s="12">
        <f>+D19/(C19*12)</f>
        <v>6092.738015044347</v>
      </c>
      <c r="F19" s="5">
        <f>+F20</f>
        <v>381</v>
      </c>
    </row>
    <row r="20" spans="1:6" ht="12.75">
      <c r="A20" t="s">
        <v>90</v>
      </c>
      <c r="B20" t="s">
        <v>100</v>
      </c>
      <c r="C20" s="5">
        <v>5938</v>
      </c>
      <c r="D20" s="5">
        <v>434144140</v>
      </c>
      <c r="E20" s="5">
        <f>(D20/C20)/12</f>
        <v>6092.738015044347</v>
      </c>
      <c r="F20" s="5">
        <v>381</v>
      </c>
    </row>
    <row r="21" spans="1:6" ht="12.75">
      <c r="A21"/>
      <c r="C21" s="5"/>
      <c r="D21" s="5"/>
      <c r="E21" s="5"/>
      <c r="F21" s="5"/>
    </row>
    <row r="22" spans="1:6" ht="12.75">
      <c r="A22" s="3" t="s">
        <v>90</v>
      </c>
      <c r="B22" s="2" t="s">
        <v>367</v>
      </c>
      <c r="C22" s="6">
        <f>C23</f>
        <v>4152</v>
      </c>
      <c r="D22" s="6">
        <f>+D23</f>
        <v>328140117</v>
      </c>
      <c r="E22" s="6">
        <f>+D22/(C22*12)</f>
        <v>6585.985007225434</v>
      </c>
      <c r="F22" s="6">
        <f>+F23</f>
        <v>194</v>
      </c>
    </row>
    <row r="23" spans="1:6" ht="12.75">
      <c r="A23" t="s">
        <v>90</v>
      </c>
      <c r="B23" t="s">
        <v>101</v>
      </c>
      <c r="C23" s="5">
        <f>+C24+C25+C26</f>
        <v>4152</v>
      </c>
      <c r="D23" s="5">
        <f>+D24+D25+D26</f>
        <v>328140117</v>
      </c>
      <c r="E23" s="12">
        <f>+D23/(C23*12)</f>
        <v>6585.985007225434</v>
      </c>
      <c r="F23" s="5">
        <f>+F24+F25+F26</f>
        <v>194</v>
      </c>
    </row>
    <row r="24" spans="1:6" ht="12.75">
      <c r="A24" t="s">
        <v>90</v>
      </c>
      <c r="B24" t="s">
        <v>52</v>
      </c>
      <c r="C24" s="5">
        <v>2915</v>
      </c>
      <c r="D24" s="5">
        <v>247124194</v>
      </c>
      <c r="E24" s="5">
        <f>(D24/C24)/12</f>
        <v>7064.728244711264</v>
      </c>
      <c r="F24" s="5">
        <v>76</v>
      </c>
    </row>
    <row r="25" spans="1:6" ht="12.75">
      <c r="A25" t="s">
        <v>90</v>
      </c>
      <c r="B25" t="s">
        <v>102</v>
      </c>
      <c r="C25" s="5">
        <v>919</v>
      </c>
      <c r="D25" s="5">
        <v>70716778</v>
      </c>
      <c r="E25" s="5">
        <f>(D25/C25)/12</f>
        <v>6412.475335509612</v>
      </c>
      <c r="F25" s="5">
        <v>34</v>
      </c>
    </row>
    <row r="26" spans="1:6" ht="12.75">
      <c r="A26" t="s">
        <v>90</v>
      </c>
      <c r="B26" t="s">
        <v>53</v>
      </c>
      <c r="C26" s="5">
        <v>318</v>
      </c>
      <c r="D26" s="5">
        <v>10299145</v>
      </c>
      <c r="E26" s="5">
        <f>(D26/C26)/12</f>
        <v>2698.9373689727463</v>
      </c>
      <c r="F26" s="5">
        <v>84</v>
      </c>
    </row>
    <row r="27" spans="1:6" ht="12.75">
      <c r="A27"/>
      <c r="C27" s="5"/>
      <c r="D27" s="5" t="s">
        <v>90</v>
      </c>
      <c r="E27" s="6"/>
      <c r="F27" s="5"/>
    </row>
    <row r="28" spans="1:6" ht="12.75">
      <c r="A28" s="3" t="s">
        <v>90</v>
      </c>
      <c r="B28" s="2" t="s">
        <v>368</v>
      </c>
      <c r="C28" s="6">
        <f>+C29+C32+C37</f>
        <v>90469</v>
      </c>
      <c r="D28" s="6">
        <f>+D29+D32+D37</f>
        <v>3559295828</v>
      </c>
      <c r="E28" s="6">
        <f>+D28/(C28*12)</f>
        <v>3278.5593481376677</v>
      </c>
      <c r="F28" s="6">
        <f>+F29+F32+F37</f>
        <v>13004</v>
      </c>
    </row>
    <row r="29" spans="1:6" ht="12.75">
      <c r="A29" t="s">
        <v>90</v>
      </c>
      <c r="B29" t="s">
        <v>103</v>
      </c>
      <c r="C29" s="5">
        <f>+C30+C31</f>
        <v>18447</v>
      </c>
      <c r="D29" s="5">
        <f>+D30+D31</f>
        <v>803273872</v>
      </c>
      <c r="E29" s="12">
        <f>+D29/(C29*12)</f>
        <v>3628.7466435373412</v>
      </c>
      <c r="F29" s="5">
        <f>+F30+F31</f>
        <v>3632</v>
      </c>
    </row>
    <row r="30" spans="1:6" ht="12.75">
      <c r="A30"/>
      <c r="B30" t="s">
        <v>104</v>
      </c>
      <c r="C30" s="5">
        <v>10213</v>
      </c>
      <c r="D30" s="5">
        <v>339960711</v>
      </c>
      <c r="E30" s="5">
        <f>(D30/C30)/12</f>
        <v>2773.9213991971014</v>
      </c>
      <c r="F30" s="5">
        <v>2993</v>
      </c>
    </row>
    <row r="31" spans="1:6" ht="12.75">
      <c r="A31"/>
      <c r="B31" t="s">
        <v>105</v>
      </c>
      <c r="C31" s="5">
        <v>8234</v>
      </c>
      <c r="D31" s="5">
        <v>463313161</v>
      </c>
      <c r="E31" s="5">
        <f>(D31/C31)/12</f>
        <v>4689.024785442474</v>
      </c>
      <c r="F31" s="5">
        <v>639</v>
      </c>
    </row>
    <row r="32" spans="1:6" ht="12.75">
      <c r="A32"/>
      <c r="B32" t="s">
        <v>54</v>
      </c>
      <c r="C32" s="5">
        <f>+C33+C34+C35+C36</f>
        <v>10256</v>
      </c>
      <c r="D32" s="5">
        <f>+D33+D34+D35+D36</f>
        <v>520622085</v>
      </c>
      <c r="E32" s="12">
        <f>+D32/(C32*12)</f>
        <v>4230.223649570983</v>
      </c>
      <c r="F32" s="5">
        <f>+F33+F34+F35+F36</f>
        <v>770</v>
      </c>
    </row>
    <row r="33" spans="1:6" ht="12.75">
      <c r="A33"/>
      <c r="B33" t="s">
        <v>106</v>
      </c>
      <c r="C33" s="5">
        <v>4845</v>
      </c>
      <c r="D33" s="5">
        <v>226070125</v>
      </c>
      <c r="E33" s="5">
        <f>(D33/C33)/12</f>
        <v>3888.375042999656</v>
      </c>
      <c r="F33" s="5">
        <v>290</v>
      </c>
    </row>
    <row r="34" spans="1:6" ht="12.75">
      <c r="A34"/>
      <c r="B34" t="s">
        <v>388</v>
      </c>
      <c r="C34" s="5">
        <v>1401</v>
      </c>
      <c r="D34" s="5">
        <v>69134743</v>
      </c>
      <c r="E34" s="5">
        <f>(D34/C34)/12</f>
        <v>4112.225969545562</v>
      </c>
      <c r="F34" s="5">
        <v>304</v>
      </c>
    </row>
    <row r="35" spans="1:6" ht="12.75">
      <c r="A35"/>
      <c r="B35" t="s">
        <v>77</v>
      </c>
      <c r="C35" s="5">
        <v>3089</v>
      </c>
      <c r="D35" s="5">
        <v>171857126</v>
      </c>
      <c r="E35" s="5">
        <f>(D35/C35)/12</f>
        <v>4636.266483220028</v>
      </c>
      <c r="F35" s="5">
        <v>109</v>
      </c>
    </row>
    <row r="36" spans="1:6" ht="12.75">
      <c r="A36"/>
      <c r="B36" t="s">
        <v>107</v>
      </c>
      <c r="C36" s="5">
        <v>921</v>
      </c>
      <c r="D36" s="5">
        <v>53560091</v>
      </c>
      <c r="E36" s="5">
        <f>(D36/C36)/12</f>
        <v>4846.189920376402</v>
      </c>
      <c r="F36" s="5">
        <v>67</v>
      </c>
    </row>
    <row r="37" spans="1:6" ht="12.75">
      <c r="A37"/>
      <c r="B37" t="s">
        <v>108</v>
      </c>
      <c r="C37" s="5">
        <f>+C38+C39+C40+C41</f>
        <v>61766</v>
      </c>
      <c r="D37" s="5">
        <f>+D38+D39+D40+D41</f>
        <v>2235399871</v>
      </c>
      <c r="E37" s="12">
        <f>+D37/(C37*12)</f>
        <v>3015.952507582381</v>
      </c>
      <c r="F37" s="5">
        <f>+F38+F39+F40+F41</f>
        <v>8602</v>
      </c>
    </row>
    <row r="38" spans="1:6" ht="12.75">
      <c r="A38"/>
      <c r="B38" t="s">
        <v>55</v>
      </c>
      <c r="C38" s="5">
        <v>16055</v>
      </c>
      <c r="D38" s="5">
        <v>514380055</v>
      </c>
      <c r="E38" s="5">
        <f>(D38/C38)/12</f>
        <v>2669.885056576352</v>
      </c>
      <c r="F38" s="5">
        <v>2176</v>
      </c>
    </row>
    <row r="39" spans="1:6" ht="12.75">
      <c r="A39"/>
      <c r="B39" t="s">
        <v>109</v>
      </c>
      <c r="C39" s="5">
        <v>20851</v>
      </c>
      <c r="D39" s="5">
        <v>901372726</v>
      </c>
      <c r="E39" s="5">
        <f>(D39/C39)/12</f>
        <v>3602.436038239573</v>
      </c>
      <c r="F39" s="5">
        <v>2461</v>
      </c>
    </row>
    <row r="40" spans="1:6" ht="12.75">
      <c r="A40"/>
      <c r="B40" t="s">
        <v>110</v>
      </c>
      <c r="C40" s="5">
        <v>14030</v>
      </c>
      <c r="D40" s="5">
        <v>420769314</v>
      </c>
      <c r="E40" s="5">
        <f>(D40/C40)/12</f>
        <v>2499.2237704918034</v>
      </c>
      <c r="F40" s="5">
        <v>2478</v>
      </c>
    </row>
    <row r="41" spans="1:6" ht="12.75">
      <c r="A41"/>
      <c r="B41" t="s">
        <v>111</v>
      </c>
      <c r="C41" s="5">
        <v>10830</v>
      </c>
      <c r="D41" s="5">
        <v>398877776</v>
      </c>
      <c r="E41" s="5">
        <f>(D41/C41)/12</f>
        <v>3069.2349646044936</v>
      </c>
      <c r="F41" s="5">
        <v>1487</v>
      </c>
    </row>
    <row r="42" spans="3:6" ht="12.75">
      <c r="C42" s="5" t="s">
        <v>90</v>
      </c>
      <c r="D42" s="5" t="s">
        <v>90</v>
      </c>
      <c r="F42" s="5"/>
    </row>
    <row r="43" spans="1:6" ht="12.75">
      <c r="A43" s="3"/>
      <c r="B43" s="2" t="s">
        <v>369</v>
      </c>
      <c r="C43" s="6">
        <f>+C44+C46+C55+C56+C60+C63+C66+C67+C71+C72+C74+C76+C84+C87+C93+C98+C108+C116+C123+C128+C133+C137</f>
        <v>125852</v>
      </c>
      <c r="D43" s="6">
        <f>+D44+D46+D55+D56+D60+D63+D66+D67+D71+D72+D74+D76+D84+D87+D93+D98+D108+D116+D123+D128+D133+D137</f>
        <v>5844486440</v>
      </c>
      <c r="E43" s="6">
        <f>(D43/C43)/12</f>
        <v>3869.94673637818</v>
      </c>
      <c r="F43" s="6">
        <f>+F44+F46+F55+F56+F60+F63+F66+F67+F71+F72+F74+F76+F84+F87+F93+F98+F108+F116+F123+F128+F133+F137</f>
        <v>3897</v>
      </c>
    </row>
    <row r="44" spans="1:6" ht="12.75">
      <c r="A44" s="3"/>
      <c r="B44" t="s">
        <v>398</v>
      </c>
      <c r="C44" s="12">
        <f>+C45</f>
        <v>49</v>
      </c>
      <c r="D44" s="12">
        <f>+D45</f>
        <v>1581035</v>
      </c>
      <c r="E44" s="12">
        <f>+D44/(C44*12)</f>
        <v>2688.8350340136053</v>
      </c>
      <c r="F44" s="12">
        <f>+F45</f>
        <v>6</v>
      </c>
    </row>
    <row r="45" spans="1:6" ht="12.75">
      <c r="A45" s="3"/>
      <c r="B45" t="s">
        <v>399</v>
      </c>
      <c r="C45" s="12">
        <v>49</v>
      </c>
      <c r="D45" s="12">
        <v>1581035</v>
      </c>
      <c r="E45" s="5">
        <f>(D45/C45)/12</f>
        <v>2688.8350340136053</v>
      </c>
      <c r="F45" s="12">
        <v>6</v>
      </c>
    </row>
    <row r="46" spans="1:6" ht="12.75">
      <c r="A46"/>
      <c r="B46" t="s">
        <v>112</v>
      </c>
      <c r="C46" s="5">
        <f>SUM(C47:C54)</f>
        <v>14923</v>
      </c>
      <c r="D46" s="5">
        <f>+D47+D48+D49+D50+D51+D52+D53+D54</f>
        <v>523804850</v>
      </c>
      <c r="E46" s="12">
        <f>+D46/(C46*12)</f>
        <v>2925.042160870245</v>
      </c>
      <c r="F46" s="5">
        <f>+F47+F48+F49+F50+F51+F52+F53+F54</f>
        <v>311</v>
      </c>
    </row>
    <row r="47" spans="1:6" ht="12.75">
      <c r="A47"/>
      <c r="B47" t="s">
        <v>187</v>
      </c>
      <c r="C47" s="5">
        <v>977</v>
      </c>
      <c r="D47" s="5">
        <v>39491285</v>
      </c>
      <c r="E47" s="5">
        <f aca="true" t="shared" si="0" ref="E47:E54">(D47/C47)/12</f>
        <v>3368.413937222791</v>
      </c>
      <c r="F47" s="5">
        <v>24</v>
      </c>
    </row>
    <row r="48" spans="1:6" ht="12.75">
      <c r="A48"/>
      <c r="B48" t="s">
        <v>56</v>
      </c>
      <c r="C48" s="5">
        <v>534</v>
      </c>
      <c r="D48" s="5">
        <v>25809726</v>
      </c>
      <c r="E48" s="5">
        <f t="shared" si="0"/>
        <v>4027.7350187265915</v>
      </c>
      <c r="F48" s="5">
        <v>12</v>
      </c>
    </row>
    <row r="49" spans="1:6" ht="12.75">
      <c r="A49"/>
      <c r="B49" t="s">
        <v>57</v>
      </c>
      <c r="C49" s="5">
        <v>882</v>
      </c>
      <c r="D49" s="5">
        <v>18597753</v>
      </c>
      <c r="E49" s="5">
        <f t="shared" si="0"/>
        <v>1757.1573129251701</v>
      </c>
      <c r="F49" s="5">
        <v>36</v>
      </c>
    </row>
    <row r="50" spans="1:6" ht="12.75">
      <c r="A50"/>
      <c r="B50" t="s">
        <v>58</v>
      </c>
      <c r="C50" s="5">
        <v>1969</v>
      </c>
      <c r="D50" s="5">
        <v>73888215</v>
      </c>
      <c r="E50" s="5">
        <f t="shared" si="0"/>
        <v>3127.1463941086845</v>
      </c>
      <c r="F50" s="5">
        <v>14</v>
      </c>
    </row>
    <row r="51" spans="1:6" ht="12.75">
      <c r="A51"/>
      <c r="B51" t="s">
        <v>113</v>
      </c>
      <c r="C51" s="5">
        <v>2933</v>
      </c>
      <c r="D51" s="5">
        <v>124462928</v>
      </c>
      <c r="E51" s="5">
        <f t="shared" si="0"/>
        <v>3536.280486418911</v>
      </c>
      <c r="F51" s="5">
        <v>33</v>
      </c>
    </row>
    <row r="52" spans="1:6" ht="12.75">
      <c r="A52"/>
      <c r="B52" t="s">
        <v>59</v>
      </c>
      <c r="C52" s="5">
        <v>3126</v>
      </c>
      <c r="D52" s="5">
        <v>103623560</v>
      </c>
      <c r="E52" s="5">
        <f t="shared" si="0"/>
        <v>2762.4109618255493</v>
      </c>
      <c r="F52" s="5">
        <v>43</v>
      </c>
    </row>
    <row r="53" spans="1:6" ht="12.75">
      <c r="A53"/>
      <c r="B53" t="s">
        <v>114</v>
      </c>
      <c r="C53" s="5">
        <v>3535</v>
      </c>
      <c r="D53" s="5">
        <v>99124213</v>
      </c>
      <c r="E53" s="5">
        <f t="shared" si="0"/>
        <v>2336.7329797265443</v>
      </c>
      <c r="F53" s="5">
        <v>118</v>
      </c>
    </row>
    <row r="54" spans="1:6" ht="12.75">
      <c r="A54"/>
      <c r="B54" t="s">
        <v>401</v>
      </c>
      <c r="C54" s="5">
        <f>971-4</f>
        <v>967</v>
      </c>
      <c r="D54" s="5">
        <v>38807170</v>
      </c>
      <c r="E54" s="5">
        <f t="shared" si="0"/>
        <v>3344.2924853498794</v>
      </c>
      <c r="F54" s="5">
        <v>31</v>
      </c>
    </row>
    <row r="55" spans="1:6" ht="12.75">
      <c r="A55"/>
      <c r="B55" t="s">
        <v>115</v>
      </c>
      <c r="C55" s="5">
        <v>629</v>
      </c>
      <c r="D55" s="5">
        <v>25877611</v>
      </c>
      <c r="E55" s="12">
        <f>+D55/(C55*12)</f>
        <v>3428.4063328033917</v>
      </c>
      <c r="F55" s="5">
        <v>33</v>
      </c>
    </row>
    <row r="56" spans="1:6" ht="12.75">
      <c r="A56"/>
      <c r="B56" t="s">
        <v>116</v>
      </c>
      <c r="C56" s="5">
        <f>SUM(C57:C59)</f>
        <v>290</v>
      </c>
      <c r="D56" s="5">
        <f>SUM(D57:D59)</f>
        <v>9623841</v>
      </c>
      <c r="E56" s="12">
        <f>+D56/(C56*12)</f>
        <v>2765.471551724138</v>
      </c>
      <c r="F56" s="5">
        <f>SUM(F57:F59)</f>
        <v>16</v>
      </c>
    </row>
    <row r="57" spans="1:6" ht="12.75">
      <c r="A57"/>
      <c r="B57" t="s">
        <v>417</v>
      </c>
      <c r="C57" s="5">
        <v>13</v>
      </c>
      <c r="D57" s="5">
        <v>266667</v>
      </c>
      <c r="E57" s="12">
        <f>+D57/(C57*12)</f>
        <v>1709.4038461538462</v>
      </c>
      <c r="F57" s="5">
        <v>1</v>
      </c>
    </row>
    <row r="58" spans="1:6" ht="12.75">
      <c r="A58"/>
      <c r="B58" t="s">
        <v>117</v>
      </c>
      <c r="C58" s="5">
        <v>71</v>
      </c>
      <c r="D58" s="5">
        <v>3250993</v>
      </c>
      <c r="E58" s="5">
        <f>(D58/C58)/12</f>
        <v>3815.7194835680752</v>
      </c>
      <c r="F58" s="5">
        <v>5</v>
      </c>
    </row>
    <row r="59" spans="1:6" ht="12.75">
      <c r="A59"/>
      <c r="B59" t="s">
        <v>118</v>
      </c>
      <c r="C59" s="5">
        <v>206</v>
      </c>
      <c r="D59" s="5">
        <v>6106181</v>
      </c>
      <c r="E59" s="5">
        <f>(D59/C59)/12</f>
        <v>2470.1379449838187</v>
      </c>
      <c r="F59" s="5">
        <v>10</v>
      </c>
    </row>
    <row r="60" spans="1:6" ht="12.75">
      <c r="A60"/>
      <c r="B60" t="s">
        <v>119</v>
      </c>
      <c r="C60" s="5">
        <f>SUM(C61:C62)</f>
        <v>928</v>
      </c>
      <c r="D60" s="5">
        <f>+D61+D62</f>
        <v>26901692</v>
      </c>
      <c r="E60" s="12">
        <f>+D60/(C60*12)</f>
        <v>2415.7410201149423</v>
      </c>
      <c r="F60" s="5">
        <f>+F61+F62</f>
        <v>80</v>
      </c>
    </row>
    <row r="61" spans="1:6" ht="12.75">
      <c r="A61"/>
      <c r="B61" t="s">
        <v>120</v>
      </c>
      <c r="C61" s="5">
        <v>203</v>
      </c>
      <c r="D61" s="5">
        <v>4833738</v>
      </c>
      <c r="E61" s="5">
        <f>(D61/C61)/12</f>
        <v>1984.293103448276</v>
      </c>
      <c r="F61" s="5">
        <v>18</v>
      </c>
    </row>
    <row r="62" spans="1:6" ht="12.75">
      <c r="A62"/>
      <c r="B62" t="s">
        <v>121</v>
      </c>
      <c r="C62" s="5">
        <v>725</v>
      </c>
      <c r="D62" s="5">
        <v>22067954</v>
      </c>
      <c r="E62" s="5">
        <f>(D62/C62)/12</f>
        <v>2536.546436781609</v>
      </c>
      <c r="F62" s="5">
        <v>62</v>
      </c>
    </row>
    <row r="63" spans="1:6" ht="12.75">
      <c r="A63"/>
      <c r="B63" t="s">
        <v>122</v>
      </c>
      <c r="C63" s="5">
        <f>SUM(C64:C65)</f>
        <v>1295</v>
      </c>
      <c r="D63" s="5">
        <f>+D64+D65</f>
        <v>30396516</v>
      </c>
      <c r="E63" s="5">
        <f>(D63/C63)/12</f>
        <v>1956.0177606177606</v>
      </c>
      <c r="F63" s="5">
        <f>+F64+F65</f>
        <v>42</v>
      </c>
    </row>
    <row r="64" spans="1:6" ht="12.75">
      <c r="A64"/>
      <c r="B64" t="s">
        <v>60</v>
      </c>
      <c r="C64" s="5">
        <v>1147</v>
      </c>
      <c r="D64" s="5">
        <v>26751220</v>
      </c>
      <c r="E64" s="5">
        <f aca="true" t="shared" si="1" ref="E64:E127">(D64/C64)/12</f>
        <v>1943.5643708224352</v>
      </c>
      <c r="F64" s="5">
        <v>25</v>
      </c>
    </row>
    <row r="65" spans="1:6" ht="12.75">
      <c r="A65"/>
      <c r="B65" t="s">
        <v>336</v>
      </c>
      <c r="C65" s="5">
        <f>45+103</f>
        <v>148</v>
      </c>
      <c r="D65" s="5">
        <f>899910+2745386</f>
        <v>3645296</v>
      </c>
      <c r="E65" s="5">
        <f t="shared" si="1"/>
        <v>2052.5315315315315</v>
      </c>
      <c r="F65" s="5">
        <f>2+15</f>
        <v>17</v>
      </c>
    </row>
    <row r="66" spans="1:6" ht="12.75">
      <c r="A66"/>
      <c r="B66" t="s">
        <v>123</v>
      </c>
      <c r="C66" s="5">
        <v>164</v>
      </c>
      <c r="D66" s="5">
        <v>3531955</v>
      </c>
      <c r="E66" s="5">
        <f t="shared" si="1"/>
        <v>1794.692581300813</v>
      </c>
      <c r="F66" s="5">
        <v>17</v>
      </c>
    </row>
    <row r="67" spans="1:6" ht="12.75">
      <c r="A67"/>
      <c r="B67" t="s">
        <v>124</v>
      </c>
      <c r="C67" s="5">
        <f>SUM(C68:C70)</f>
        <v>3478</v>
      </c>
      <c r="D67" s="5">
        <f>+D68+D69+D70</f>
        <v>105716850</v>
      </c>
      <c r="E67" s="5">
        <f t="shared" si="1"/>
        <v>2532.9895054629096</v>
      </c>
      <c r="F67" s="5">
        <f>+F68+F69+F70</f>
        <v>197</v>
      </c>
    </row>
    <row r="68" spans="1:6" ht="12.75">
      <c r="A68"/>
      <c r="B68" t="s">
        <v>61</v>
      </c>
      <c r="C68" s="5">
        <v>192</v>
      </c>
      <c r="D68" s="5">
        <v>5458412</v>
      </c>
      <c r="E68" s="5">
        <f t="shared" si="1"/>
        <v>2369.1024305555557</v>
      </c>
      <c r="F68" s="5">
        <v>19</v>
      </c>
    </row>
    <row r="69" spans="1:6" ht="12.75">
      <c r="A69"/>
      <c r="B69" t="s">
        <v>188</v>
      </c>
      <c r="C69" s="5">
        <v>1130</v>
      </c>
      <c r="D69" s="5">
        <v>38376112</v>
      </c>
      <c r="E69" s="5">
        <f t="shared" si="1"/>
        <v>2830.0967551622416</v>
      </c>
      <c r="F69" s="5">
        <v>30</v>
      </c>
    </row>
    <row r="70" spans="1:6" ht="12.75">
      <c r="A70"/>
      <c r="B70" t="s">
        <v>125</v>
      </c>
      <c r="C70" s="5">
        <v>2156</v>
      </c>
      <c r="D70" s="5">
        <v>61882326</v>
      </c>
      <c r="E70" s="5">
        <f t="shared" si="1"/>
        <v>2391.8647959183672</v>
      </c>
      <c r="F70" s="5">
        <v>148</v>
      </c>
    </row>
    <row r="71" spans="1:6" ht="12.75">
      <c r="A71"/>
      <c r="B71" t="s">
        <v>126</v>
      </c>
      <c r="C71" s="5">
        <v>2766</v>
      </c>
      <c r="D71" s="5">
        <v>122969801</v>
      </c>
      <c r="E71" s="5">
        <f t="shared" si="1"/>
        <v>3704.8023921426848</v>
      </c>
      <c r="F71" s="5">
        <v>46</v>
      </c>
    </row>
    <row r="72" spans="1:6" ht="12.75">
      <c r="A72"/>
      <c r="B72" t="s">
        <v>127</v>
      </c>
      <c r="C72" s="5">
        <f>+C73</f>
        <v>6549</v>
      </c>
      <c r="D72" s="5">
        <f>+D73</f>
        <v>236555376</v>
      </c>
      <c r="E72" s="5">
        <f t="shared" si="1"/>
        <v>3010.069934341121</v>
      </c>
      <c r="F72" s="5">
        <f>+F73</f>
        <v>331</v>
      </c>
    </row>
    <row r="73" spans="1:6" ht="12.75">
      <c r="A73"/>
      <c r="B73" t="s">
        <v>128</v>
      </c>
      <c r="C73" s="5">
        <v>6549</v>
      </c>
      <c r="D73" s="5">
        <v>236555376</v>
      </c>
      <c r="E73" s="5">
        <f t="shared" si="1"/>
        <v>3010.069934341121</v>
      </c>
      <c r="F73" s="5">
        <v>331</v>
      </c>
    </row>
    <row r="74" spans="1:6" ht="12.75">
      <c r="A74"/>
      <c r="B74" t="s">
        <v>129</v>
      </c>
      <c r="C74" s="5">
        <f>+C75</f>
        <v>1194</v>
      </c>
      <c r="D74" s="5">
        <f>+D75</f>
        <v>101207492</v>
      </c>
      <c r="E74" s="5">
        <f t="shared" si="1"/>
        <v>7063.616136236739</v>
      </c>
      <c r="F74" s="5">
        <f>+F75</f>
        <v>27</v>
      </c>
    </row>
    <row r="75" spans="1:6" ht="12.75">
      <c r="A75"/>
      <c r="B75" t="s">
        <v>130</v>
      </c>
      <c r="C75" s="5">
        <v>1194</v>
      </c>
      <c r="D75" s="5">
        <v>101207492</v>
      </c>
      <c r="E75" s="5">
        <f t="shared" si="1"/>
        <v>7063.616136236739</v>
      </c>
      <c r="F75" s="5">
        <v>27</v>
      </c>
    </row>
    <row r="76" spans="1:6" ht="12.75">
      <c r="A76"/>
      <c r="B76" t="s">
        <v>131</v>
      </c>
      <c r="C76" s="5">
        <f>SUM(C77:C83)</f>
        <v>8296</v>
      </c>
      <c r="D76" s="7">
        <f>SUM(D77:D83)</f>
        <v>416197916</v>
      </c>
      <c r="E76" s="5">
        <f t="shared" si="1"/>
        <v>4180.708735133398</v>
      </c>
      <c r="F76" s="7">
        <f>SUM(F77:F83)</f>
        <v>169</v>
      </c>
    </row>
    <row r="77" spans="1:6" ht="12.75">
      <c r="A77"/>
      <c r="B77" t="s">
        <v>132</v>
      </c>
      <c r="C77" s="5">
        <v>919</v>
      </c>
      <c r="D77" s="5">
        <v>53637690</v>
      </c>
      <c r="E77" s="5">
        <f t="shared" si="1"/>
        <v>4863.773122959738</v>
      </c>
      <c r="F77" s="5">
        <v>22</v>
      </c>
    </row>
    <row r="78" spans="1:6" ht="12.75">
      <c r="A78"/>
      <c r="B78" t="s">
        <v>133</v>
      </c>
      <c r="C78" s="5">
        <v>177</v>
      </c>
      <c r="D78" s="5">
        <v>7687766</v>
      </c>
      <c r="E78" s="5">
        <f t="shared" si="1"/>
        <v>3619.475517890772</v>
      </c>
      <c r="F78" s="5">
        <v>10</v>
      </c>
    </row>
    <row r="79" spans="1:6" ht="12.75">
      <c r="A79"/>
      <c r="B79" t="s">
        <v>134</v>
      </c>
      <c r="C79" s="5">
        <v>160</v>
      </c>
      <c r="D79" s="5">
        <v>9260504</v>
      </c>
      <c r="E79" s="5">
        <f t="shared" si="1"/>
        <v>4823.179166666667</v>
      </c>
      <c r="F79" s="5">
        <v>9</v>
      </c>
    </row>
    <row r="80" spans="1:6" ht="12.75">
      <c r="A80"/>
      <c r="B80" t="s">
        <v>189</v>
      </c>
      <c r="C80" s="5">
        <v>4672</v>
      </c>
      <c r="D80" s="5">
        <v>236779888</v>
      </c>
      <c r="E80" s="5">
        <f t="shared" si="1"/>
        <v>4223.38555936073</v>
      </c>
      <c r="F80" s="5">
        <v>70</v>
      </c>
    </row>
    <row r="81" spans="1:6" ht="12.75">
      <c r="A81"/>
      <c r="B81" t="s">
        <v>135</v>
      </c>
      <c r="C81" s="5">
        <v>154</v>
      </c>
      <c r="D81" s="5">
        <v>7115697</v>
      </c>
      <c r="E81" s="5">
        <f t="shared" si="1"/>
        <v>3850.48538961039</v>
      </c>
      <c r="F81" s="5">
        <v>12</v>
      </c>
    </row>
    <row r="82" spans="1:6" ht="12.75">
      <c r="A82"/>
      <c r="B82" t="s">
        <v>136</v>
      </c>
      <c r="C82" s="5">
        <v>2050</v>
      </c>
      <c r="D82" s="5">
        <v>94505139</v>
      </c>
      <c r="E82" s="5">
        <f t="shared" si="1"/>
        <v>3841.6723170731707</v>
      </c>
      <c r="F82" s="5">
        <v>23</v>
      </c>
    </row>
    <row r="83" spans="1:6" ht="12.75">
      <c r="A83"/>
      <c r="B83" t="s">
        <v>137</v>
      </c>
      <c r="C83" s="5">
        <v>164</v>
      </c>
      <c r="D83" s="5">
        <v>7211232</v>
      </c>
      <c r="E83" s="5">
        <f t="shared" si="1"/>
        <v>3664.243902439024</v>
      </c>
      <c r="F83" s="5">
        <v>23</v>
      </c>
    </row>
    <row r="84" spans="1:6" ht="12.75">
      <c r="A84"/>
      <c r="B84" t="s">
        <v>138</v>
      </c>
      <c r="C84" s="5">
        <f>SUM(C85:C86)</f>
        <v>4401</v>
      </c>
      <c r="D84" s="5">
        <f>+D85+D86</f>
        <v>158199963</v>
      </c>
      <c r="E84" s="5">
        <f t="shared" si="1"/>
        <v>2995.530618041354</v>
      </c>
      <c r="F84" s="5">
        <f>+F85+F86</f>
        <v>152</v>
      </c>
    </row>
    <row r="85" spans="1:6" ht="12.75">
      <c r="A85"/>
      <c r="B85" t="s">
        <v>139</v>
      </c>
      <c r="C85" s="5">
        <v>3873</v>
      </c>
      <c r="D85" s="5">
        <v>137288688</v>
      </c>
      <c r="E85" s="5">
        <f t="shared" si="1"/>
        <v>2953.969532662019</v>
      </c>
      <c r="F85" s="5">
        <v>134</v>
      </c>
    </row>
    <row r="86" spans="1:6" ht="12.75">
      <c r="A86"/>
      <c r="B86" t="s">
        <v>140</v>
      </c>
      <c r="C86" s="5">
        <v>528</v>
      </c>
      <c r="D86" s="5">
        <v>20911275</v>
      </c>
      <c r="E86" s="5">
        <f t="shared" si="1"/>
        <v>3300.390625</v>
      </c>
      <c r="F86" s="5">
        <v>18</v>
      </c>
    </row>
    <row r="87" spans="1:6" ht="12.75">
      <c r="A87"/>
      <c r="B87" t="s">
        <v>141</v>
      </c>
      <c r="C87" s="5">
        <f>SUM(C88:C92)</f>
        <v>5912</v>
      </c>
      <c r="D87" s="5">
        <f>+D88+D89+D90+D91+D92</f>
        <v>263440731</v>
      </c>
      <c r="E87" s="5">
        <f t="shared" si="1"/>
        <v>3713.3616796346414</v>
      </c>
      <c r="F87" s="5">
        <f>+F88+F89+F90+F91+F92</f>
        <v>213</v>
      </c>
    </row>
    <row r="88" spans="1:6" ht="12.75">
      <c r="A88"/>
      <c r="B88" t="s">
        <v>142</v>
      </c>
      <c r="C88" s="5">
        <v>345</v>
      </c>
      <c r="D88" s="5">
        <v>12593661</v>
      </c>
      <c r="E88" s="5">
        <f t="shared" si="1"/>
        <v>3041.9471014492756</v>
      </c>
      <c r="F88" s="5">
        <v>17</v>
      </c>
    </row>
    <row r="89" spans="1:6" ht="12.75">
      <c r="A89"/>
      <c r="B89" t="s">
        <v>143</v>
      </c>
      <c r="C89" s="5">
        <v>856</v>
      </c>
      <c r="D89" s="5">
        <v>29246854</v>
      </c>
      <c r="E89" s="5">
        <f t="shared" si="1"/>
        <v>2847.240459501558</v>
      </c>
      <c r="F89" s="5">
        <v>20</v>
      </c>
    </row>
    <row r="90" spans="1:6" ht="12.75">
      <c r="A90"/>
      <c r="B90" t="s">
        <v>144</v>
      </c>
      <c r="C90" s="5">
        <v>3146</v>
      </c>
      <c r="D90" s="5">
        <v>146568959</v>
      </c>
      <c r="E90" s="5">
        <f t="shared" si="1"/>
        <v>3882.4157395634666</v>
      </c>
      <c r="F90" s="5">
        <v>108</v>
      </c>
    </row>
    <row r="91" spans="1:6" ht="12.75">
      <c r="A91"/>
      <c r="B91" t="s">
        <v>145</v>
      </c>
      <c r="C91" s="5">
        <v>282</v>
      </c>
      <c r="D91" s="5">
        <v>13287061</v>
      </c>
      <c r="E91" s="5">
        <f t="shared" si="1"/>
        <v>3926.4364657210403</v>
      </c>
      <c r="F91" s="5">
        <v>5</v>
      </c>
    </row>
    <row r="92" spans="1:6" ht="12.75">
      <c r="A92"/>
      <c r="B92" t="s">
        <v>146</v>
      </c>
      <c r="C92" s="5">
        <v>1283</v>
      </c>
      <c r="D92" s="5">
        <v>61744196</v>
      </c>
      <c r="E92" s="5">
        <f t="shared" si="1"/>
        <v>4010.4050402702</v>
      </c>
      <c r="F92" s="5">
        <v>63</v>
      </c>
    </row>
    <row r="93" spans="1:6" ht="12.75">
      <c r="A93"/>
      <c r="B93" t="s">
        <v>147</v>
      </c>
      <c r="C93" s="5">
        <f>SUM(C94:C97)</f>
        <v>3875</v>
      </c>
      <c r="D93" s="5">
        <f>SUM(D94:D97)</f>
        <v>254142996</v>
      </c>
      <c r="E93" s="5">
        <f t="shared" si="1"/>
        <v>5465.440774193549</v>
      </c>
      <c r="F93" s="5">
        <f>SUM(F94:F97)</f>
        <v>54</v>
      </c>
    </row>
    <row r="94" spans="1:6" ht="12.75">
      <c r="A94"/>
      <c r="B94" t="s">
        <v>148</v>
      </c>
      <c r="C94" s="5">
        <v>421</v>
      </c>
      <c r="D94" s="5">
        <v>72739600</v>
      </c>
      <c r="E94" s="5">
        <f t="shared" si="1"/>
        <v>14398.178939034047</v>
      </c>
      <c r="F94" s="5">
        <v>3</v>
      </c>
    </row>
    <row r="95" spans="1:6" ht="12.75">
      <c r="A95"/>
      <c r="B95" t="s">
        <v>149</v>
      </c>
      <c r="C95" s="5">
        <v>240</v>
      </c>
      <c r="D95" s="5">
        <v>8953138</v>
      </c>
      <c r="E95" s="5">
        <f t="shared" si="1"/>
        <v>3108.7284722222225</v>
      </c>
      <c r="F95" s="5">
        <v>11</v>
      </c>
    </row>
    <row r="96" spans="1:6" ht="12.75">
      <c r="A96"/>
      <c r="B96" t="s">
        <v>150</v>
      </c>
      <c r="C96" s="5">
        <v>1833</v>
      </c>
      <c r="D96" s="5">
        <v>116595678</v>
      </c>
      <c r="E96" s="5">
        <f t="shared" si="1"/>
        <v>5300.767321331151</v>
      </c>
      <c r="F96" s="5">
        <v>19</v>
      </c>
    </row>
    <row r="97" spans="1:6" ht="12.75">
      <c r="A97"/>
      <c r="B97" t="s">
        <v>414</v>
      </c>
      <c r="C97" s="5">
        <f>191+1190</f>
        <v>1381</v>
      </c>
      <c r="D97" s="5">
        <f>9100458+46754122</f>
        <v>55854580</v>
      </c>
      <c r="E97" s="5">
        <f t="shared" si="1"/>
        <v>3370.4187786628045</v>
      </c>
      <c r="F97" s="5">
        <f>1+20</f>
        <v>21</v>
      </c>
    </row>
    <row r="98" spans="1:6" ht="12.75">
      <c r="A98"/>
      <c r="B98" t="s">
        <v>151</v>
      </c>
      <c r="C98" s="5">
        <f>SUM(C99:C107)</f>
        <v>12537</v>
      </c>
      <c r="D98" s="5">
        <f>+D99+D100+D101+D102+D103+D104+D105+D106+D107</f>
        <v>538370862</v>
      </c>
      <c r="E98" s="5">
        <f t="shared" si="1"/>
        <v>3578.546582116934</v>
      </c>
      <c r="F98" s="5">
        <v>618</v>
      </c>
    </row>
    <row r="99" spans="1:6" ht="12.75">
      <c r="A99"/>
      <c r="B99" t="s">
        <v>62</v>
      </c>
      <c r="C99" s="5">
        <v>163</v>
      </c>
      <c r="D99" s="5">
        <v>5457451</v>
      </c>
      <c r="E99" s="5">
        <f t="shared" si="1"/>
        <v>2790.107873210634</v>
      </c>
      <c r="F99" s="5">
        <v>11</v>
      </c>
    </row>
    <row r="100" spans="1:6" ht="12.75">
      <c r="A100"/>
      <c r="B100" t="s">
        <v>78</v>
      </c>
      <c r="C100" s="5">
        <v>112</v>
      </c>
      <c r="D100" s="5">
        <v>4172021</v>
      </c>
      <c r="E100" s="5">
        <f t="shared" si="1"/>
        <v>3104.1822916666665</v>
      </c>
      <c r="F100" s="5">
        <v>12</v>
      </c>
    </row>
    <row r="101" spans="1:6" ht="12.75">
      <c r="A101"/>
      <c r="B101" t="s">
        <v>63</v>
      </c>
      <c r="C101" s="5">
        <v>6605</v>
      </c>
      <c r="D101" s="5">
        <v>293805655</v>
      </c>
      <c r="E101" s="5">
        <f t="shared" si="1"/>
        <v>3706.85913449407</v>
      </c>
      <c r="F101" s="5">
        <v>238</v>
      </c>
    </row>
    <row r="102" spans="1:6" ht="12.75">
      <c r="A102"/>
      <c r="B102" t="s">
        <v>152</v>
      </c>
      <c r="C102" s="5">
        <v>612</v>
      </c>
      <c r="D102" s="5">
        <v>27265900</v>
      </c>
      <c r="E102" s="5">
        <f t="shared" si="1"/>
        <v>3712.6770152505446</v>
      </c>
      <c r="F102" s="5">
        <v>14</v>
      </c>
    </row>
    <row r="103" spans="1:6" ht="12.75">
      <c r="A103"/>
      <c r="B103" t="s">
        <v>153</v>
      </c>
      <c r="C103" s="5">
        <v>78</v>
      </c>
      <c r="D103" s="5">
        <v>2403216</v>
      </c>
      <c r="E103" s="5">
        <f t="shared" si="1"/>
        <v>2567.5384615384614</v>
      </c>
      <c r="F103" s="5">
        <v>2</v>
      </c>
    </row>
    <row r="104" spans="1:6" ht="12.75">
      <c r="A104"/>
      <c r="B104" t="s">
        <v>154</v>
      </c>
      <c r="C104" s="5">
        <v>92</v>
      </c>
      <c r="D104" s="5">
        <v>3717994</v>
      </c>
      <c r="E104" s="5">
        <f t="shared" si="1"/>
        <v>3367.7481884057975</v>
      </c>
      <c r="F104" s="5">
        <v>6</v>
      </c>
    </row>
    <row r="105" spans="1:6" ht="12.75">
      <c r="A105"/>
      <c r="B105" t="s">
        <v>155</v>
      </c>
      <c r="C105" s="5">
        <v>1929</v>
      </c>
      <c r="D105" s="5">
        <v>78901891</v>
      </c>
      <c r="E105" s="5">
        <f t="shared" si="1"/>
        <v>3408.583506134439</v>
      </c>
      <c r="F105" s="5">
        <v>214</v>
      </c>
    </row>
    <row r="106" spans="1:6" ht="12.75">
      <c r="A106"/>
      <c r="B106" t="s">
        <v>156</v>
      </c>
      <c r="C106" s="5">
        <v>872</v>
      </c>
      <c r="D106" s="5">
        <v>29566858</v>
      </c>
      <c r="E106" s="5">
        <f t="shared" si="1"/>
        <v>2825.5789373088683</v>
      </c>
      <c r="F106" s="5">
        <v>50</v>
      </c>
    </row>
    <row r="107" spans="1:6" ht="12.75">
      <c r="A107"/>
      <c r="B107" t="s">
        <v>157</v>
      </c>
      <c r="C107" s="5">
        <v>2074</v>
      </c>
      <c r="D107" s="5">
        <v>93079876</v>
      </c>
      <c r="E107" s="5">
        <f t="shared" si="1"/>
        <v>3739.950016072002</v>
      </c>
      <c r="F107" s="5">
        <v>76</v>
      </c>
    </row>
    <row r="108" spans="1:6" ht="12.75">
      <c r="A108"/>
      <c r="B108" t="s">
        <v>158</v>
      </c>
      <c r="C108" s="5">
        <f>SUM(C109:C115)</f>
        <v>6173</v>
      </c>
      <c r="D108" s="5">
        <f>+D109+D110+D111+D112+D113+D114+D115</f>
        <v>311290702</v>
      </c>
      <c r="E108" s="5">
        <f t="shared" si="1"/>
        <v>4202.3152168043625</v>
      </c>
      <c r="F108" s="5">
        <f>+F109+F110+F111+F112+F113+F114+F115</f>
        <v>198</v>
      </c>
    </row>
    <row r="109" spans="1:6" ht="12.75">
      <c r="A109"/>
      <c r="B109" t="s">
        <v>159</v>
      </c>
      <c r="C109" s="5">
        <v>1071</v>
      </c>
      <c r="D109" s="5">
        <v>61199566</v>
      </c>
      <c r="E109" s="5">
        <f t="shared" si="1"/>
        <v>4761.870992841581</v>
      </c>
      <c r="F109" s="5">
        <v>29</v>
      </c>
    </row>
    <row r="110" spans="1:6" ht="12.75">
      <c r="A110"/>
      <c r="B110" t="s">
        <v>160</v>
      </c>
      <c r="C110" s="5">
        <v>317</v>
      </c>
      <c r="D110" s="5">
        <v>12660250</v>
      </c>
      <c r="E110" s="5">
        <f t="shared" si="1"/>
        <v>3328.141430073607</v>
      </c>
      <c r="F110" s="5">
        <v>25</v>
      </c>
    </row>
    <row r="111" spans="1:6" ht="12.75">
      <c r="A111"/>
      <c r="B111" t="s">
        <v>161</v>
      </c>
      <c r="C111" s="5">
        <v>814</v>
      </c>
      <c r="D111" s="5">
        <v>40773034</v>
      </c>
      <c r="E111" s="5">
        <f t="shared" si="1"/>
        <v>4174.143529893529</v>
      </c>
      <c r="F111" s="5">
        <v>27</v>
      </c>
    </row>
    <row r="112" spans="1:6" ht="12.75">
      <c r="A112"/>
      <c r="B112" t="s">
        <v>162</v>
      </c>
      <c r="C112" s="5">
        <v>568</v>
      </c>
      <c r="D112" s="5">
        <v>23556892</v>
      </c>
      <c r="E112" s="5">
        <f t="shared" si="1"/>
        <v>3456.116784037559</v>
      </c>
      <c r="F112" s="5">
        <v>12</v>
      </c>
    </row>
    <row r="113" spans="1:6" ht="12.75">
      <c r="A113"/>
      <c r="B113" t="s">
        <v>163</v>
      </c>
      <c r="C113" s="5">
        <v>825</v>
      </c>
      <c r="D113" s="5">
        <v>31779727</v>
      </c>
      <c r="E113" s="5">
        <f t="shared" si="1"/>
        <v>3210.073434343434</v>
      </c>
      <c r="F113" s="5">
        <v>51</v>
      </c>
    </row>
    <row r="114" spans="1:6" ht="12.75">
      <c r="A114"/>
      <c r="B114" t="s">
        <v>164</v>
      </c>
      <c r="C114" s="5">
        <v>472</v>
      </c>
      <c r="D114" s="5">
        <v>19927207</v>
      </c>
      <c r="E114" s="5">
        <f t="shared" si="1"/>
        <v>3518.221574858757</v>
      </c>
      <c r="F114" s="5">
        <v>11</v>
      </c>
    </row>
    <row r="115" spans="1:6" ht="12.75">
      <c r="A115"/>
      <c r="B115" t="s">
        <v>165</v>
      </c>
      <c r="C115" s="5">
        <v>2106</v>
      </c>
      <c r="D115" s="5">
        <v>121394026</v>
      </c>
      <c r="E115" s="5">
        <f t="shared" si="1"/>
        <v>4803.498971193416</v>
      </c>
      <c r="F115" s="5">
        <v>43</v>
      </c>
    </row>
    <row r="116" spans="1:6" ht="12.75">
      <c r="A116"/>
      <c r="B116" t="s">
        <v>166</v>
      </c>
      <c r="C116" s="5">
        <f>SUM(C117:C122)</f>
        <v>13221</v>
      </c>
      <c r="D116" s="5">
        <f>+D117+D118+D119+D120+D121+D122</f>
        <v>886749258</v>
      </c>
      <c r="E116" s="5">
        <f t="shared" si="1"/>
        <v>5589.272483170713</v>
      </c>
      <c r="F116" s="5">
        <f>+F117+F118+F119+F120+F121+F122</f>
        <v>222</v>
      </c>
    </row>
    <row r="117" spans="1:6" ht="12.75">
      <c r="A117"/>
      <c r="B117" t="s">
        <v>167</v>
      </c>
      <c r="C117" s="5">
        <v>547</v>
      </c>
      <c r="D117" s="5">
        <v>41645556</v>
      </c>
      <c r="E117" s="5">
        <f t="shared" si="1"/>
        <v>6344.539305301645</v>
      </c>
      <c r="F117" s="5">
        <v>27</v>
      </c>
    </row>
    <row r="118" spans="1:6" ht="12.75">
      <c r="A118"/>
      <c r="B118" t="s">
        <v>168</v>
      </c>
      <c r="C118" s="5">
        <v>769</v>
      </c>
      <c r="D118" s="5">
        <v>38761254</v>
      </c>
      <c r="E118" s="5">
        <f t="shared" si="1"/>
        <v>4200.395968790637</v>
      </c>
      <c r="F118" s="5">
        <v>29</v>
      </c>
    </row>
    <row r="119" spans="1:6" ht="12.75">
      <c r="A119"/>
      <c r="B119" t="s">
        <v>169</v>
      </c>
      <c r="C119" s="5">
        <v>553</v>
      </c>
      <c r="D119" s="5">
        <v>31109866</v>
      </c>
      <c r="E119" s="5">
        <f t="shared" si="1"/>
        <v>4688.044906570223</v>
      </c>
      <c r="F119" s="5">
        <v>15</v>
      </c>
    </row>
    <row r="120" spans="1:6" ht="12.75">
      <c r="A120"/>
      <c r="B120" t="s">
        <v>170</v>
      </c>
      <c r="C120" s="5">
        <v>4267</v>
      </c>
      <c r="D120" s="5">
        <v>290277903</v>
      </c>
      <c r="E120" s="5">
        <f t="shared" si="1"/>
        <v>5669.047398640731</v>
      </c>
      <c r="F120" s="5">
        <v>58</v>
      </c>
    </row>
    <row r="121" spans="1:6" ht="12.75">
      <c r="A121"/>
      <c r="B121" t="s">
        <v>171</v>
      </c>
      <c r="C121" s="5">
        <v>6266</v>
      </c>
      <c r="D121" s="5">
        <v>449540492</v>
      </c>
      <c r="E121" s="5">
        <f t="shared" si="1"/>
        <v>5978.5680923502505</v>
      </c>
      <c r="F121" s="5">
        <v>66</v>
      </c>
    </row>
    <row r="122" spans="1:6" ht="12.75">
      <c r="A122"/>
      <c r="B122" t="s">
        <v>172</v>
      </c>
      <c r="C122" s="5">
        <v>819</v>
      </c>
      <c r="D122" s="5">
        <v>35414187</v>
      </c>
      <c r="E122" s="5">
        <f t="shared" si="1"/>
        <v>3603.397130647131</v>
      </c>
      <c r="F122" s="5">
        <v>27</v>
      </c>
    </row>
    <row r="123" spans="1:6" ht="12.75">
      <c r="A123"/>
      <c r="B123" t="s">
        <v>173</v>
      </c>
      <c r="C123" s="5">
        <f>SUM(C124:C127)</f>
        <v>1348</v>
      </c>
      <c r="D123" s="5">
        <f>+D124+D125+D126+D127</f>
        <v>76816143</v>
      </c>
      <c r="E123" s="5">
        <f t="shared" si="1"/>
        <v>4748.772440652819</v>
      </c>
      <c r="F123" s="5">
        <f>+F124+F125+F126+F127</f>
        <v>51</v>
      </c>
    </row>
    <row r="124" spans="1:6" ht="12.75">
      <c r="A124"/>
      <c r="B124" t="s">
        <v>174</v>
      </c>
      <c r="C124" s="5">
        <v>83</v>
      </c>
      <c r="D124" s="5">
        <v>3473809</v>
      </c>
      <c r="E124" s="5">
        <f t="shared" si="1"/>
        <v>3487.760040160643</v>
      </c>
      <c r="F124" s="5">
        <v>8</v>
      </c>
    </row>
    <row r="125" spans="1:6" ht="12.75">
      <c r="A125" t="s">
        <v>407</v>
      </c>
      <c r="B125" t="s">
        <v>415</v>
      </c>
      <c r="C125" s="5">
        <v>201</v>
      </c>
      <c r="D125" s="5">
        <v>9703198</v>
      </c>
      <c r="E125" s="5">
        <f t="shared" si="1"/>
        <v>4022.884742951907</v>
      </c>
      <c r="F125" s="5">
        <v>3</v>
      </c>
    </row>
    <row r="126" spans="1:6" ht="12.75">
      <c r="A126"/>
      <c r="B126" t="s">
        <v>175</v>
      </c>
      <c r="C126" s="5">
        <v>202</v>
      </c>
      <c r="D126" s="5">
        <v>13694432</v>
      </c>
      <c r="E126" s="5">
        <f t="shared" si="1"/>
        <v>5649.518151815181</v>
      </c>
      <c r="F126" s="5">
        <v>18</v>
      </c>
    </row>
    <row r="127" spans="1:6" ht="12.75">
      <c r="A127"/>
      <c r="B127" t="s">
        <v>408</v>
      </c>
      <c r="C127" s="5">
        <v>862</v>
      </c>
      <c r="D127" s="5">
        <v>49944704</v>
      </c>
      <c r="E127" s="5">
        <f t="shared" si="1"/>
        <v>4828.374323279196</v>
      </c>
      <c r="F127" s="5">
        <v>22</v>
      </c>
    </row>
    <row r="128" spans="1:6" ht="12.75">
      <c r="A128"/>
      <c r="B128" t="s">
        <v>176</v>
      </c>
      <c r="C128" s="5">
        <f>SUM(C129:C132)</f>
        <v>14195</v>
      </c>
      <c r="D128" s="5">
        <f>+D129+D130+D131+D132</f>
        <v>842152970</v>
      </c>
      <c r="E128" s="5">
        <f aca="true" t="shared" si="2" ref="E128:E197">(D128/C128)/12</f>
        <v>4943.953093812375</v>
      </c>
      <c r="F128" s="5">
        <f>+F129+F130+F131+F132</f>
        <v>172</v>
      </c>
    </row>
    <row r="129" spans="1:6" ht="12.75">
      <c r="A129"/>
      <c r="B129" t="s">
        <v>177</v>
      </c>
      <c r="C129" s="5">
        <v>1212</v>
      </c>
      <c r="D129" s="5">
        <v>43023855</v>
      </c>
      <c r="E129" s="5">
        <f t="shared" si="2"/>
        <v>2958.1858498349834</v>
      </c>
      <c r="F129" s="5">
        <v>25</v>
      </c>
    </row>
    <row r="130" spans="1:6" ht="12.75">
      <c r="A130"/>
      <c r="B130" t="s">
        <v>178</v>
      </c>
      <c r="C130" s="5">
        <v>4032</v>
      </c>
      <c r="D130" s="5">
        <v>185952506</v>
      </c>
      <c r="E130" s="5">
        <f t="shared" si="2"/>
        <v>3843.2644262566137</v>
      </c>
      <c r="F130" s="5">
        <v>60</v>
      </c>
    </row>
    <row r="131" spans="1:6" ht="12.75">
      <c r="A131"/>
      <c r="B131" t="s">
        <v>179</v>
      </c>
      <c r="C131" s="5">
        <v>8685</v>
      </c>
      <c r="D131" s="5">
        <v>605594303</v>
      </c>
      <c r="E131" s="5">
        <f t="shared" si="2"/>
        <v>5810.730214929957</v>
      </c>
      <c r="F131" s="5">
        <v>57</v>
      </c>
    </row>
    <row r="132" spans="1:6" ht="12.75">
      <c r="A132"/>
      <c r="B132" t="s">
        <v>337</v>
      </c>
      <c r="C132" s="5">
        <f>2+26+32+206</f>
        <v>266</v>
      </c>
      <c r="D132" s="5">
        <f>51981+777791+752759+5999775</f>
        <v>7582306</v>
      </c>
      <c r="E132" s="5">
        <f t="shared" si="2"/>
        <v>2375.409147869674</v>
      </c>
      <c r="F132" s="5">
        <f>2+3+4+21</f>
        <v>30</v>
      </c>
    </row>
    <row r="133" spans="1:6" ht="12.75">
      <c r="A133"/>
      <c r="B133" t="s">
        <v>180</v>
      </c>
      <c r="C133" s="5">
        <f>SUM(C134:C136)</f>
        <v>7618</v>
      </c>
      <c r="D133" s="5">
        <f>+D134+D135+D136</f>
        <v>255714437</v>
      </c>
      <c r="E133" s="5">
        <f t="shared" si="2"/>
        <v>2797.2612781132407</v>
      </c>
      <c r="F133" s="5">
        <f>+F134+F135+F136</f>
        <v>443</v>
      </c>
    </row>
    <row r="134" spans="1:6" ht="12.75">
      <c r="A134"/>
      <c r="B134" t="s">
        <v>181</v>
      </c>
      <c r="C134" s="5">
        <v>5226</v>
      </c>
      <c r="D134" s="5">
        <v>168951401</v>
      </c>
      <c r="E134" s="5">
        <f t="shared" si="2"/>
        <v>2694.0840827911725</v>
      </c>
      <c r="F134" s="5">
        <v>374</v>
      </c>
    </row>
    <row r="135" spans="1:6" ht="12.75">
      <c r="A135"/>
      <c r="B135" t="s">
        <v>182</v>
      </c>
      <c r="C135" s="5">
        <v>1016</v>
      </c>
      <c r="D135" s="5">
        <v>41460397</v>
      </c>
      <c r="E135" s="5">
        <f t="shared" si="2"/>
        <v>3400.62311351706</v>
      </c>
      <c r="F135" s="5">
        <v>48</v>
      </c>
    </row>
    <row r="136" spans="1:6" ht="12.75">
      <c r="A136"/>
      <c r="B136" t="s">
        <v>183</v>
      </c>
      <c r="C136" s="5">
        <v>1376</v>
      </c>
      <c r="D136" s="5">
        <v>45302639</v>
      </c>
      <c r="E136" s="5">
        <f t="shared" si="2"/>
        <v>2743.619125484496</v>
      </c>
      <c r="F136" s="5">
        <v>21</v>
      </c>
    </row>
    <row r="137" spans="1:6" ht="12.75">
      <c r="A137"/>
      <c r="B137" t="s">
        <v>184</v>
      </c>
      <c r="C137" s="5">
        <f>SUM(C138:C139)</f>
        <v>16011</v>
      </c>
      <c r="D137" s="5">
        <f>+D138+D139</f>
        <v>653243443</v>
      </c>
      <c r="E137" s="5">
        <f t="shared" si="2"/>
        <v>3399.972118127121</v>
      </c>
      <c r="F137" s="5">
        <f>+F138+F139</f>
        <v>499</v>
      </c>
    </row>
    <row r="138" spans="1:6" ht="12.75">
      <c r="A138"/>
      <c r="B138" t="s">
        <v>185</v>
      </c>
      <c r="C138" s="5">
        <v>7613</v>
      </c>
      <c r="D138" s="5">
        <v>360252715</v>
      </c>
      <c r="E138" s="5">
        <f t="shared" si="2"/>
        <v>3943.3941394106573</v>
      </c>
      <c r="F138" s="5">
        <v>226</v>
      </c>
    </row>
    <row r="139" spans="1:6" ht="12.75">
      <c r="A139"/>
      <c r="B139" t="s">
        <v>186</v>
      </c>
      <c r="C139" s="5">
        <v>8398</v>
      </c>
      <c r="D139" s="5">
        <v>292990728</v>
      </c>
      <c r="E139" s="5">
        <f t="shared" si="2"/>
        <v>2907.346272922124</v>
      </c>
      <c r="F139" s="5">
        <v>273</v>
      </c>
    </row>
    <row r="140" spans="1:6" ht="12.75">
      <c r="A140"/>
      <c r="C140" s="5"/>
      <c r="D140" s="5"/>
      <c r="E140" s="5"/>
      <c r="F140" s="5"/>
    </row>
    <row r="141" spans="1:6" ht="12.75">
      <c r="A141" s="3"/>
      <c r="B141" s="2" t="s">
        <v>370</v>
      </c>
      <c r="C141" s="6">
        <f>+C142+C152+C162</f>
        <v>48180</v>
      </c>
      <c r="D141" s="6">
        <f>+D142+D152+D162</f>
        <v>2585139612</v>
      </c>
      <c r="E141" s="6">
        <f t="shared" si="2"/>
        <v>4471.322146118721</v>
      </c>
      <c r="F141" s="6">
        <f>+F142+F152+F162</f>
        <v>5967</v>
      </c>
    </row>
    <row r="142" spans="1:6" ht="12.75">
      <c r="A142"/>
      <c r="B142" t="s">
        <v>218</v>
      </c>
      <c r="C142" s="5">
        <f>SUM(C143:C151)</f>
        <v>24906</v>
      </c>
      <c r="D142" s="5">
        <f>SUM(D143:D151)</f>
        <v>1308385526</v>
      </c>
      <c r="E142" s="5">
        <f aca="true" t="shared" si="3" ref="E142:E152">(D142/C142)/12</f>
        <v>4377.745409406033</v>
      </c>
      <c r="F142" s="5">
        <f>SUM(F143:F151)</f>
        <v>2829</v>
      </c>
    </row>
    <row r="143" spans="1:6" ht="12.75">
      <c r="A143"/>
      <c r="B143" t="s">
        <v>219</v>
      </c>
      <c r="C143" s="5">
        <v>2771</v>
      </c>
      <c r="D143" s="5">
        <v>110920008</v>
      </c>
      <c r="E143" s="5">
        <f t="shared" si="3"/>
        <v>3335.739444243955</v>
      </c>
      <c r="F143" s="5">
        <v>226</v>
      </c>
    </row>
    <row r="144" spans="1:6" ht="12.75">
      <c r="A144"/>
      <c r="B144" t="s">
        <v>220</v>
      </c>
      <c r="C144" s="5">
        <v>491</v>
      </c>
      <c r="D144" s="5">
        <v>19793970</v>
      </c>
      <c r="E144" s="5">
        <f t="shared" si="3"/>
        <v>3359.465376782078</v>
      </c>
      <c r="F144" s="5">
        <v>94</v>
      </c>
    </row>
    <row r="145" spans="1:6" ht="12.75">
      <c r="A145"/>
      <c r="B145" t="s">
        <v>221</v>
      </c>
      <c r="C145" s="5">
        <v>2387</v>
      </c>
      <c r="D145" s="5">
        <v>109223078</v>
      </c>
      <c r="E145" s="5">
        <f t="shared" si="3"/>
        <v>3813.12239910627</v>
      </c>
      <c r="F145" s="5">
        <v>264</v>
      </c>
    </row>
    <row r="146" spans="1:6" ht="12.75">
      <c r="A146"/>
      <c r="B146" t="s">
        <v>222</v>
      </c>
      <c r="C146" s="5">
        <v>4533</v>
      </c>
      <c r="D146" s="5">
        <v>307293778</v>
      </c>
      <c r="E146" s="5">
        <f t="shared" si="3"/>
        <v>5649.198066034267</v>
      </c>
      <c r="F146" s="5">
        <v>641</v>
      </c>
    </row>
    <row r="147" spans="1:6" ht="12.75">
      <c r="A147"/>
      <c r="B147" t="s">
        <v>223</v>
      </c>
      <c r="C147" s="5">
        <v>1198</v>
      </c>
      <c r="D147" s="5">
        <v>72814080</v>
      </c>
      <c r="E147" s="5">
        <f t="shared" si="3"/>
        <v>5064.974958263773</v>
      </c>
      <c r="F147" s="5">
        <v>77</v>
      </c>
    </row>
    <row r="148" spans="1:6" ht="12.75">
      <c r="A148"/>
      <c r="B148" t="s">
        <v>224</v>
      </c>
      <c r="C148" s="5">
        <v>2159</v>
      </c>
      <c r="D148" s="5">
        <v>121630190</v>
      </c>
      <c r="E148" s="5">
        <f t="shared" si="3"/>
        <v>4694.696232823838</v>
      </c>
      <c r="F148" s="5">
        <v>316</v>
      </c>
    </row>
    <row r="149" spans="1:6" ht="12.75">
      <c r="A149"/>
      <c r="B149" t="s">
        <v>225</v>
      </c>
      <c r="C149" s="5">
        <v>2069</v>
      </c>
      <c r="D149" s="5">
        <v>102261470</v>
      </c>
      <c r="E149" s="5">
        <f t="shared" si="3"/>
        <v>4118.796117286934</v>
      </c>
      <c r="F149" s="5">
        <v>232</v>
      </c>
    </row>
    <row r="150" spans="1:6" ht="12.75">
      <c r="A150"/>
      <c r="B150" t="s">
        <v>226</v>
      </c>
      <c r="C150" s="5">
        <v>5953</v>
      </c>
      <c r="D150" s="5">
        <v>324051827</v>
      </c>
      <c r="E150" s="5">
        <f t="shared" si="3"/>
        <v>4536.253807604009</v>
      </c>
      <c r="F150" s="5">
        <v>597</v>
      </c>
    </row>
    <row r="151" spans="1:6" ht="12.75">
      <c r="A151"/>
      <c r="B151" t="s">
        <v>227</v>
      </c>
      <c r="C151" s="5">
        <v>3345</v>
      </c>
      <c r="D151" s="5">
        <v>140397125</v>
      </c>
      <c r="E151" s="5">
        <f t="shared" si="3"/>
        <v>3497.6862232187345</v>
      </c>
      <c r="F151" s="5">
        <v>382</v>
      </c>
    </row>
    <row r="152" spans="1:6" ht="12.75">
      <c r="A152"/>
      <c r="B152" t="s">
        <v>228</v>
      </c>
      <c r="C152" s="5">
        <f>SUM(C153:C161)</f>
        <v>14387</v>
      </c>
      <c r="D152" s="5">
        <f>SUM(D153:D161)</f>
        <v>652741518</v>
      </c>
      <c r="E152" s="5">
        <f t="shared" si="3"/>
        <v>3780.8526099951346</v>
      </c>
      <c r="F152" s="5">
        <f>SUM(F153:F161)</f>
        <v>1164</v>
      </c>
    </row>
    <row r="153" spans="1:6" ht="12.75">
      <c r="A153"/>
      <c r="B153" t="s">
        <v>386</v>
      </c>
      <c r="C153" s="5">
        <v>1222</v>
      </c>
      <c r="D153" s="5">
        <v>48148368</v>
      </c>
      <c r="E153" s="5">
        <f>D153/C153/12</f>
        <v>3283.4402618657937</v>
      </c>
      <c r="F153" s="5">
        <v>111</v>
      </c>
    </row>
    <row r="154" spans="1:6" ht="12.75">
      <c r="A154"/>
      <c r="B154" t="s">
        <v>229</v>
      </c>
      <c r="C154" s="5">
        <v>2635</v>
      </c>
      <c r="D154" s="5">
        <v>162362184</v>
      </c>
      <c r="E154" s="5">
        <f>D154/C154/12</f>
        <v>5134.793927893738</v>
      </c>
      <c r="F154" s="5">
        <v>180</v>
      </c>
    </row>
    <row r="155" spans="1:6" ht="12.75">
      <c r="A155"/>
      <c r="B155" t="s">
        <v>230</v>
      </c>
      <c r="C155" s="5">
        <v>426</v>
      </c>
      <c r="D155" s="5">
        <v>12287740</v>
      </c>
      <c r="E155" s="5">
        <f>(D155/C155)/12</f>
        <v>2403.705007824726</v>
      </c>
      <c r="F155" s="5">
        <v>69</v>
      </c>
    </row>
    <row r="156" spans="1:6" ht="12.75">
      <c r="A156"/>
      <c r="B156" t="s">
        <v>231</v>
      </c>
      <c r="C156" s="5">
        <v>5291</v>
      </c>
      <c r="D156" s="5">
        <v>227783118</v>
      </c>
      <c r="E156" s="5">
        <f>(D156/C146)/12</f>
        <v>4187.497573350982</v>
      </c>
      <c r="F156" s="5">
        <v>288</v>
      </c>
    </row>
    <row r="157" spans="1:6" ht="12.75">
      <c r="A157"/>
      <c r="B157" t="s">
        <v>232</v>
      </c>
      <c r="C157" s="5">
        <v>242</v>
      </c>
      <c r="D157" s="5">
        <v>5369832</v>
      </c>
      <c r="E157" s="5">
        <f aca="true" t="shared" si="4" ref="E157:E163">(D157/C157)/12</f>
        <v>1849.115702479339</v>
      </c>
      <c r="F157" s="5">
        <v>26</v>
      </c>
    </row>
    <row r="158" spans="1:6" ht="12.75">
      <c r="A158"/>
      <c r="B158" t="s">
        <v>233</v>
      </c>
      <c r="C158" s="5">
        <v>877</v>
      </c>
      <c r="D158" s="5">
        <v>54902990</v>
      </c>
      <c r="E158" s="5">
        <f t="shared" si="4"/>
        <v>5216.931774990498</v>
      </c>
      <c r="F158" s="5">
        <v>144</v>
      </c>
    </row>
    <row r="159" spans="1:6" ht="12.75">
      <c r="A159"/>
      <c r="B159" t="s">
        <v>234</v>
      </c>
      <c r="C159" s="5">
        <v>783</v>
      </c>
      <c r="D159" s="5">
        <v>40346306</v>
      </c>
      <c r="E159" s="5">
        <f t="shared" si="4"/>
        <v>4293.987441464453</v>
      </c>
      <c r="F159" s="5">
        <v>64</v>
      </c>
    </row>
    <row r="160" spans="1:6" ht="12.75">
      <c r="A160"/>
      <c r="B160" t="s">
        <v>235</v>
      </c>
      <c r="C160" s="5">
        <v>628</v>
      </c>
      <c r="D160" s="5">
        <v>26201372</v>
      </c>
      <c r="E160" s="5">
        <f t="shared" si="4"/>
        <v>3476.8274946921442</v>
      </c>
      <c r="F160" s="5">
        <v>20</v>
      </c>
    </row>
    <row r="161" spans="1:6" ht="12.75">
      <c r="A161"/>
      <c r="B161" t="s">
        <v>236</v>
      </c>
      <c r="C161" s="5">
        <v>2283</v>
      </c>
      <c r="D161" s="5">
        <v>75339608</v>
      </c>
      <c r="E161" s="5">
        <f t="shared" si="4"/>
        <v>2750.022193020879</v>
      </c>
      <c r="F161" s="5">
        <v>262</v>
      </c>
    </row>
    <row r="162" spans="1:6" ht="12.75">
      <c r="A162"/>
      <c r="B162" t="s">
        <v>237</v>
      </c>
      <c r="C162" s="5">
        <f>+C163</f>
        <v>8887</v>
      </c>
      <c r="D162" s="5">
        <f>+D163</f>
        <v>624012568</v>
      </c>
      <c r="E162" s="5">
        <f t="shared" si="4"/>
        <v>5851.361239263344</v>
      </c>
      <c r="F162" s="5">
        <f>+F163</f>
        <v>1974</v>
      </c>
    </row>
    <row r="163" spans="1:6" ht="12.75">
      <c r="A163"/>
      <c r="B163" t="s">
        <v>238</v>
      </c>
      <c r="C163" s="5">
        <v>8887</v>
      </c>
      <c r="D163" s="5">
        <v>624012568</v>
      </c>
      <c r="E163" s="5">
        <f t="shared" si="4"/>
        <v>5851.361239263344</v>
      </c>
      <c r="F163" s="5">
        <v>1974</v>
      </c>
    </row>
    <row r="164" spans="1:6" ht="12.75">
      <c r="A164"/>
      <c r="C164" s="5"/>
      <c r="D164" s="5"/>
      <c r="E164" s="5"/>
      <c r="F164" s="5"/>
    </row>
    <row r="165" spans="1:6" ht="12.75">
      <c r="A165"/>
      <c r="B165" s="2" t="s">
        <v>371</v>
      </c>
      <c r="C165" s="6">
        <f>+C166+C170+C173+C175+C178+C182+C184+C186+C190+C193+C196+C201</f>
        <v>148777</v>
      </c>
      <c r="D165" s="6">
        <f>+D166+D170+D173+D175+D178+D182+D184+D186+D190+D193+D196+D201</f>
        <v>3777527716</v>
      </c>
      <c r="E165" s="6">
        <f>(D165/C165)/12</f>
        <v>2115.877967248522</v>
      </c>
      <c r="F165" s="6">
        <f>+F166+F170+F173+F175+F178+F182+F184+F186+F190+F193+F196+F201</f>
        <v>9073</v>
      </c>
    </row>
    <row r="166" spans="1:6" ht="12.75">
      <c r="A166"/>
      <c r="B166" t="s">
        <v>64</v>
      </c>
      <c r="C166" s="5">
        <f>SUM(C167:C169)</f>
        <v>18630</v>
      </c>
      <c r="D166" s="5">
        <f>SUM(D167:D169)</f>
        <v>710782689</v>
      </c>
      <c r="E166" s="5">
        <f>(D166/C166)/12</f>
        <v>3179.3822195383786</v>
      </c>
      <c r="F166" s="5">
        <f>SUM(F167:F169)</f>
        <v>1249</v>
      </c>
    </row>
    <row r="167" spans="1:6" ht="12.75">
      <c r="A167"/>
      <c r="B167" t="s">
        <v>190</v>
      </c>
      <c r="C167" s="5">
        <v>10741</v>
      </c>
      <c r="D167" s="5">
        <v>456762793</v>
      </c>
      <c r="E167" s="5">
        <f>(D167/C167)/12</f>
        <v>3543.7637169102813</v>
      </c>
      <c r="F167" s="5">
        <v>498</v>
      </c>
    </row>
    <row r="168" spans="1:6" ht="12.75">
      <c r="A168"/>
      <c r="B168" t="s">
        <v>191</v>
      </c>
      <c r="C168" s="5">
        <v>2301</v>
      </c>
      <c r="D168" s="5">
        <v>83491370</v>
      </c>
      <c r="E168" s="5">
        <f>(D168/C168)/12</f>
        <v>3023.7349703027667</v>
      </c>
      <c r="F168" s="5">
        <v>195</v>
      </c>
    </row>
    <row r="169" spans="1:6" ht="12.75">
      <c r="A169"/>
      <c r="B169" t="s">
        <v>79</v>
      </c>
      <c r="C169" s="5">
        <v>5588</v>
      </c>
      <c r="D169" s="5">
        <v>170528526</v>
      </c>
      <c r="E169" s="5">
        <f>(D169/C169)/12</f>
        <v>2543.0763242662847</v>
      </c>
      <c r="F169" s="5">
        <v>556</v>
      </c>
    </row>
    <row r="170" spans="1:6" ht="12.75">
      <c r="A170"/>
      <c r="B170" t="s">
        <v>65</v>
      </c>
      <c r="C170" s="5">
        <f>SUM(C171:C172)</f>
        <v>5829</v>
      </c>
      <c r="D170" s="5">
        <f>SUM(D171:D172)</f>
        <v>164154107</v>
      </c>
      <c r="E170" s="12">
        <f t="shared" si="2"/>
        <v>2346.8020100646195</v>
      </c>
      <c r="F170" s="5">
        <f>SUM(F171:F172)</f>
        <v>586</v>
      </c>
    </row>
    <row r="171" spans="1:6" ht="12.75">
      <c r="A171" s="3"/>
      <c r="B171" t="s">
        <v>192</v>
      </c>
      <c r="C171" s="12">
        <v>3514</v>
      </c>
      <c r="D171" s="12">
        <v>105283854</v>
      </c>
      <c r="E171" s="12">
        <f t="shared" si="2"/>
        <v>2496.771343198634</v>
      </c>
      <c r="F171" s="12">
        <v>273</v>
      </c>
    </row>
    <row r="172" spans="1:6" ht="12.75">
      <c r="A172"/>
      <c r="B172" t="s">
        <v>193</v>
      </c>
      <c r="C172" s="5">
        <v>2315</v>
      </c>
      <c r="D172" s="5">
        <v>58870253</v>
      </c>
      <c r="E172" s="5">
        <f t="shared" si="2"/>
        <v>2119.1595752339813</v>
      </c>
      <c r="F172" s="5">
        <v>313</v>
      </c>
    </row>
    <row r="173" spans="1:6" ht="12.75">
      <c r="A173"/>
      <c r="B173" t="s">
        <v>66</v>
      </c>
      <c r="C173" s="5">
        <f>+C174</f>
        <v>5039</v>
      </c>
      <c r="D173" s="5">
        <f>+D174</f>
        <v>174503813</v>
      </c>
      <c r="E173" s="5">
        <f t="shared" si="2"/>
        <v>2885.8869650062843</v>
      </c>
      <c r="F173" s="5">
        <f>+F174</f>
        <v>539</v>
      </c>
    </row>
    <row r="174" spans="1:6" ht="12.75">
      <c r="A174"/>
      <c r="B174" t="s">
        <v>67</v>
      </c>
      <c r="C174" s="5">
        <v>5039</v>
      </c>
      <c r="D174" s="5">
        <v>174503813</v>
      </c>
      <c r="E174" s="5">
        <f t="shared" si="2"/>
        <v>2885.8869650062843</v>
      </c>
      <c r="F174" s="5">
        <v>539</v>
      </c>
    </row>
    <row r="175" spans="1:6" ht="12.75">
      <c r="A175"/>
      <c r="B175" t="s">
        <v>194</v>
      </c>
      <c r="C175" s="5">
        <f>SUM(C176:C177)</f>
        <v>13399</v>
      </c>
      <c r="D175" s="5">
        <f>SUM(D176:D177)</f>
        <v>408682055</v>
      </c>
      <c r="E175" s="5">
        <f t="shared" si="2"/>
        <v>2541.7447508520536</v>
      </c>
      <c r="F175" s="5">
        <f>SUM(F176:F177)</f>
        <v>733</v>
      </c>
    </row>
    <row r="176" spans="1:6" ht="12.75">
      <c r="A176"/>
      <c r="B176" t="s">
        <v>195</v>
      </c>
      <c r="C176" s="5">
        <v>11702</v>
      </c>
      <c r="D176" s="5">
        <v>370141169</v>
      </c>
      <c r="E176" s="5">
        <f t="shared" si="2"/>
        <v>2635.8825343246167</v>
      </c>
      <c r="F176" s="5">
        <v>602</v>
      </c>
    </row>
    <row r="177" spans="1:6" ht="12.75">
      <c r="A177"/>
      <c r="B177" t="s">
        <v>196</v>
      </c>
      <c r="C177" s="5">
        <v>1697</v>
      </c>
      <c r="D177" s="5">
        <v>38540886</v>
      </c>
      <c r="E177" s="5">
        <f t="shared" si="2"/>
        <v>1892.5989982321744</v>
      </c>
      <c r="F177" s="5">
        <v>131</v>
      </c>
    </row>
    <row r="178" spans="1:6" ht="12.75">
      <c r="A178"/>
      <c r="B178" t="s">
        <v>68</v>
      </c>
      <c r="C178" s="5">
        <f>SUM(C179:C181)</f>
        <v>24559</v>
      </c>
      <c r="D178" s="5">
        <f>SUM(D179:D181)</f>
        <v>520752766</v>
      </c>
      <c r="E178" s="5">
        <f t="shared" si="2"/>
        <v>1767.012656595681</v>
      </c>
      <c r="F178" s="5">
        <f>SUM(F179:F181)</f>
        <v>664</v>
      </c>
    </row>
    <row r="179" spans="1:6" ht="12.75">
      <c r="A179"/>
      <c r="B179" t="s">
        <v>197</v>
      </c>
      <c r="C179" s="5">
        <v>21542</v>
      </c>
      <c r="D179" s="5">
        <v>441773738</v>
      </c>
      <c r="E179" s="5">
        <f t="shared" si="2"/>
        <v>1708.96287098072</v>
      </c>
      <c r="F179" s="5">
        <v>414</v>
      </c>
    </row>
    <row r="180" spans="1:6" ht="12.75">
      <c r="A180"/>
      <c r="B180" t="s">
        <v>198</v>
      </c>
      <c r="C180" s="5">
        <v>2963</v>
      </c>
      <c r="D180" s="5">
        <v>77531337</v>
      </c>
      <c r="E180" s="5">
        <f t="shared" si="2"/>
        <v>2180.5415963550454</v>
      </c>
      <c r="F180" s="5">
        <v>235</v>
      </c>
    </row>
    <row r="181" spans="1:6" ht="12.75">
      <c r="A181"/>
      <c r="B181" t="s">
        <v>80</v>
      </c>
      <c r="C181" s="5">
        <v>54</v>
      </c>
      <c r="D181" s="5">
        <v>1447691</v>
      </c>
      <c r="E181" s="5">
        <f t="shared" si="2"/>
        <v>2234.091049382716</v>
      </c>
      <c r="F181" s="5">
        <v>15</v>
      </c>
    </row>
    <row r="182" spans="1:6" ht="12.75">
      <c r="A182"/>
      <c r="B182" t="s">
        <v>69</v>
      </c>
      <c r="C182" s="5">
        <f>+C183</f>
        <v>5849</v>
      </c>
      <c r="D182" s="5">
        <f>+D183</f>
        <v>190846463</v>
      </c>
      <c r="E182" s="5">
        <f t="shared" si="2"/>
        <v>2719.0753832563973</v>
      </c>
      <c r="F182" s="5">
        <f>+F183</f>
        <v>603</v>
      </c>
    </row>
    <row r="183" spans="1:6" ht="12.75">
      <c r="A183"/>
      <c r="B183" t="s">
        <v>70</v>
      </c>
      <c r="C183" s="5">
        <v>5849</v>
      </c>
      <c r="D183" s="5">
        <v>190846463</v>
      </c>
      <c r="E183" s="5">
        <f t="shared" si="2"/>
        <v>2719.0753832563973</v>
      </c>
      <c r="F183" s="14">
        <v>603</v>
      </c>
    </row>
    <row r="184" spans="1:6" ht="12.75">
      <c r="A184"/>
      <c r="B184" t="s">
        <v>199</v>
      </c>
      <c r="C184" s="5">
        <f>+C185</f>
        <v>9948</v>
      </c>
      <c r="D184" s="5">
        <f>+D185</f>
        <v>165564308</v>
      </c>
      <c r="E184" s="5">
        <f t="shared" si="2"/>
        <v>1386.9145221820133</v>
      </c>
      <c r="F184" s="5">
        <f>+F185</f>
        <v>875</v>
      </c>
    </row>
    <row r="185" spans="1:6" ht="12.75">
      <c r="A185"/>
      <c r="B185" t="s">
        <v>200</v>
      </c>
      <c r="C185" s="5">
        <v>9948</v>
      </c>
      <c r="D185" s="5">
        <v>165564308</v>
      </c>
      <c r="E185" s="5">
        <f t="shared" si="2"/>
        <v>1386.9145221820133</v>
      </c>
      <c r="F185" s="5">
        <v>875</v>
      </c>
    </row>
    <row r="186" spans="1:6" ht="12.75">
      <c r="A186"/>
      <c r="B186" t="s">
        <v>201</v>
      </c>
      <c r="C186" s="5">
        <f>SUM(C187:C189)</f>
        <v>11705</v>
      </c>
      <c r="D186" s="5">
        <f>SUM(D187:D189)</f>
        <v>183731199</v>
      </c>
      <c r="E186" s="5">
        <f t="shared" si="2"/>
        <v>1308.0677701836821</v>
      </c>
      <c r="F186" s="5">
        <f>SUM(F187:F189)</f>
        <v>1083</v>
      </c>
    </row>
    <row r="187" spans="1:6" ht="12.75">
      <c r="A187"/>
      <c r="B187" t="s">
        <v>202</v>
      </c>
      <c r="C187" s="5">
        <v>9500</v>
      </c>
      <c r="D187" s="5">
        <v>139346460</v>
      </c>
      <c r="E187" s="5">
        <f t="shared" si="2"/>
        <v>1222.3373684210526</v>
      </c>
      <c r="F187" s="5">
        <v>742</v>
      </c>
    </row>
    <row r="188" spans="1:6" ht="12.75">
      <c r="A188"/>
      <c r="B188" t="s">
        <v>203</v>
      </c>
      <c r="C188" s="5">
        <v>1151</v>
      </c>
      <c r="D188" s="5">
        <v>16261756</v>
      </c>
      <c r="E188" s="5">
        <f t="shared" si="2"/>
        <v>1177.364320880394</v>
      </c>
      <c r="F188" s="5">
        <v>177</v>
      </c>
    </row>
    <row r="189" spans="1:6" ht="12.75">
      <c r="A189"/>
      <c r="B189" t="s">
        <v>204</v>
      </c>
      <c r="C189" s="5">
        <v>1054</v>
      </c>
      <c r="D189" s="5">
        <v>28122983</v>
      </c>
      <c r="E189" s="5">
        <f t="shared" si="2"/>
        <v>2223.5122549019607</v>
      </c>
      <c r="F189" s="5">
        <v>164</v>
      </c>
    </row>
    <row r="190" spans="1:6" ht="12.75">
      <c r="A190"/>
      <c r="B190" t="s">
        <v>205</v>
      </c>
      <c r="C190" s="5">
        <f>SUM(C191:C192)</f>
        <v>9268</v>
      </c>
      <c r="D190" s="5">
        <f>SUM(D191:D192)</f>
        <v>152694825</v>
      </c>
      <c r="E190" s="5">
        <f t="shared" si="2"/>
        <v>1372.9573532585239</v>
      </c>
      <c r="F190" s="5">
        <f>SUM(F191:F192)</f>
        <v>763</v>
      </c>
    </row>
    <row r="191" spans="1:6" ht="12.75">
      <c r="A191"/>
      <c r="B191" t="s">
        <v>385</v>
      </c>
      <c r="C191" s="5">
        <v>7455</v>
      </c>
      <c r="D191" s="5">
        <v>126881150</v>
      </c>
      <c r="E191" s="5">
        <f t="shared" si="2"/>
        <v>1418.3003577017662</v>
      </c>
      <c r="F191" s="5">
        <v>607</v>
      </c>
    </row>
    <row r="192" spans="1:6" ht="12.75">
      <c r="A192"/>
      <c r="B192" t="s">
        <v>206</v>
      </c>
      <c r="C192" s="5">
        <v>1813</v>
      </c>
      <c r="D192" s="5">
        <v>25813675</v>
      </c>
      <c r="E192" s="5">
        <f t="shared" si="2"/>
        <v>1186.5083195440338</v>
      </c>
      <c r="F192" s="5">
        <v>156</v>
      </c>
    </row>
    <row r="193" spans="1:6" ht="12.75">
      <c r="A193"/>
      <c r="B193" t="s">
        <v>207</v>
      </c>
      <c r="C193" s="5">
        <f>SUM(C194:C195)</f>
        <v>28961</v>
      </c>
      <c r="D193" s="5">
        <f>SUM(D194:D195)</f>
        <v>592823440</v>
      </c>
      <c r="E193" s="5">
        <f t="shared" si="2"/>
        <v>1705.8096520608176</v>
      </c>
      <c r="F193" s="5">
        <f>SUM(F194:F195)</f>
        <v>388</v>
      </c>
    </row>
    <row r="194" spans="1:6" ht="12.75">
      <c r="A194"/>
      <c r="B194" t="s">
        <v>208</v>
      </c>
      <c r="C194" s="5">
        <v>8391</v>
      </c>
      <c r="D194" s="5">
        <v>142489246</v>
      </c>
      <c r="E194" s="5">
        <f t="shared" si="2"/>
        <v>1415.099968219918</v>
      </c>
      <c r="F194" s="5">
        <v>104</v>
      </c>
    </row>
    <row r="195" spans="1:6" ht="12.75">
      <c r="A195"/>
      <c r="B195" t="s">
        <v>209</v>
      </c>
      <c r="C195" s="5">
        <v>20570</v>
      </c>
      <c r="D195" s="5">
        <v>450334194</v>
      </c>
      <c r="E195" s="5">
        <f t="shared" si="2"/>
        <v>1824.3971560525035</v>
      </c>
      <c r="F195" s="5">
        <v>284</v>
      </c>
    </row>
    <row r="196" spans="1:6" ht="12.75">
      <c r="A196"/>
      <c r="B196" t="s">
        <v>210</v>
      </c>
      <c r="C196" s="5">
        <f>SUM(C197:C200)</f>
        <v>8107</v>
      </c>
      <c r="D196" s="5">
        <f>SUM(D197:D200)</f>
        <v>201425482</v>
      </c>
      <c r="E196" s="5">
        <f t="shared" si="2"/>
        <v>2070.489309650097</v>
      </c>
      <c r="F196" s="5">
        <f>SUM(F197:F200)</f>
        <v>1008</v>
      </c>
    </row>
    <row r="197" spans="1:6" ht="12.75">
      <c r="A197"/>
      <c r="B197" t="s">
        <v>390</v>
      </c>
      <c r="C197" s="5">
        <v>869</v>
      </c>
      <c r="D197" s="5">
        <v>10819785</v>
      </c>
      <c r="E197" s="5">
        <f t="shared" si="2"/>
        <v>1037.5704833141542</v>
      </c>
      <c r="F197" s="5">
        <v>137</v>
      </c>
    </row>
    <row r="198" spans="1:6" ht="12.75">
      <c r="A198"/>
      <c r="B198" t="s">
        <v>211</v>
      </c>
      <c r="C198" s="5">
        <v>3114</v>
      </c>
      <c r="D198" s="5">
        <v>73602808</v>
      </c>
      <c r="E198" s="5">
        <f aca="true" t="shared" si="5" ref="E198:E260">(D198/C198)/12</f>
        <v>1969.6748019695997</v>
      </c>
      <c r="F198" s="5">
        <v>351</v>
      </c>
    </row>
    <row r="199" spans="1:6" ht="12.75">
      <c r="A199"/>
      <c r="B199" t="s">
        <v>212</v>
      </c>
      <c r="C199" s="5">
        <v>679</v>
      </c>
      <c r="D199" s="5">
        <v>11376595</v>
      </c>
      <c r="E199" s="5">
        <f t="shared" si="5"/>
        <v>1396.2438635247915</v>
      </c>
      <c r="F199" s="5">
        <v>105</v>
      </c>
    </row>
    <row r="200" spans="1:6" ht="12.75">
      <c r="A200"/>
      <c r="B200" t="s">
        <v>213</v>
      </c>
      <c r="C200" s="5">
        <v>3445</v>
      </c>
      <c r="D200" s="5">
        <v>105626294</v>
      </c>
      <c r="E200" s="5">
        <f t="shared" si="5"/>
        <v>2555.06274794388</v>
      </c>
      <c r="F200" s="5">
        <v>415</v>
      </c>
    </row>
    <row r="201" spans="1:6" ht="12.75">
      <c r="A201"/>
      <c r="B201" t="s">
        <v>214</v>
      </c>
      <c r="C201" s="5">
        <f>SUM(C202:C204)</f>
        <v>7483</v>
      </c>
      <c r="D201" s="5">
        <f>SUM(D202:D204)</f>
        <v>311566569</v>
      </c>
      <c r="E201" s="5">
        <f t="shared" si="5"/>
        <v>3469.7154550314044</v>
      </c>
      <c r="F201" s="5">
        <f>SUM(F202:F204)</f>
        <v>582</v>
      </c>
    </row>
    <row r="202" spans="1:6" ht="12.75">
      <c r="A202"/>
      <c r="B202" t="s">
        <v>215</v>
      </c>
      <c r="C202" s="5">
        <v>5002</v>
      </c>
      <c r="D202" s="5">
        <v>203745243</v>
      </c>
      <c r="E202" s="5">
        <f t="shared" si="5"/>
        <v>3394.3962914834065</v>
      </c>
      <c r="F202" s="5">
        <v>325</v>
      </c>
    </row>
    <row r="203" spans="1:6" ht="12.75">
      <c r="A203"/>
      <c r="B203" t="s">
        <v>216</v>
      </c>
      <c r="C203" s="5">
        <v>352</v>
      </c>
      <c r="D203" s="5">
        <v>10180502</v>
      </c>
      <c r="E203" s="5">
        <f t="shared" si="5"/>
        <v>2410.1567234848485</v>
      </c>
      <c r="F203" s="5">
        <v>55</v>
      </c>
    </row>
    <row r="204" spans="1:6" ht="12.75">
      <c r="A204"/>
      <c r="B204" t="s">
        <v>217</v>
      </c>
      <c r="C204" s="5">
        <v>2129</v>
      </c>
      <c r="D204" s="5">
        <v>97640824</v>
      </c>
      <c r="E204" s="5">
        <f t="shared" si="5"/>
        <v>3821.8578362298417</v>
      </c>
      <c r="F204" s="5">
        <v>202</v>
      </c>
    </row>
    <row r="205" spans="1:6" ht="12.75">
      <c r="A205"/>
      <c r="C205" s="5"/>
      <c r="D205" s="5"/>
      <c r="E205" s="5"/>
      <c r="F205" s="5"/>
    </row>
    <row r="206" spans="1:6" ht="12.75">
      <c r="A206"/>
      <c r="B206" s="2" t="s">
        <v>372</v>
      </c>
      <c r="C206" s="6">
        <f>+C207+C210+C212+C215+C218+C225+C228+C231+C237+C239+C242</f>
        <v>46874</v>
      </c>
      <c r="D206" s="6">
        <f>+D207+D210+D212+D215+D218+D225+D228+D231+D237+D239+D242</f>
        <v>1898272703</v>
      </c>
      <c r="E206" s="6">
        <f t="shared" si="5"/>
        <v>3374.779022841376</v>
      </c>
      <c r="F206" s="6">
        <f>+F207+F210+F212+F215+F218+F225+F228+F231+F237+F239+F242</f>
        <v>2430</v>
      </c>
    </row>
    <row r="207" spans="1:6" ht="12.75">
      <c r="A207"/>
      <c r="B207" t="s">
        <v>239</v>
      </c>
      <c r="C207" s="5">
        <f>SUM(C208:C209)</f>
        <v>6884</v>
      </c>
      <c r="D207" s="5">
        <f>SUM(D208:D209)</f>
        <v>349849100</v>
      </c>
      <c r="E207" s="5">
        <f t="shared" si="5"/>
        <v>4235.051084640713</v>
      </c>
      <c r="F207" s="5">
        <f>SUM(F208:F209)</f>
        <v>55</v>
      </c>
    </row>
    <row r="208" spans="1:6" ht="12.75">
      <c r="A208"/>
      <c r="B208" t="s">
        <v>240</v>
      </c>
      <c r="C208" s="5">
        <v>6742</v>
      </c>
      <c r="D208" s="5">
        <v>342526303</v>
      </c>
      <c r="E208" s="5">
        <f t="shared" si="5"/>
        <v>4233.737553149412</v>
      </c>
      <c r="F208" s="14">
        <v>24</v>
      </c>
    </row>
    <row r="209" spans="1:6" ht="12.75">
      <c r="A209"/>
      <c r="B209" t="s">
        <v>241</v>
      </c>
      <c r="C209" s="5">
        <v>142</v>
      </c>
      <c r="D209" s="5">
        <v>7322797</v>
      </c>
      <c r="E209" s="5">
        <f t="shared" si="5"/>
        <v>4297.416079812207</v>
      </c>
      <c r="F209" s="5">
        <v>31</v>
      </c>
    </row>
    <row r="210" spans="1:6" ht="12.75">
      <c r="A210"/>
      <c r="B210" t="s">
        <v>242</v>
      </c>
      <c r="C210" s="5">
        <f>+C211</f>
        <v>1825</v>
      </c>
      <c r="D210" s="5">
        <f>+D211</f>
        <v>118670190</v>
      </c>
      <c r="E210" s="5">
        <f t="shared" si="5"/>
        <v>5418.730136986302</v>
      </c>
      <c r="F210" s="5">
        <f>+F211</f>
        <v>27</v>
      </c>
    </row>
    <row r="211" spans="1:6" ht="12.75">
      <c r="A211"/>
      <c r="B211" t="s">
        <v>243</v>
      </c>
      <c r="C211" s="5">
        <v>1825</v>
      </c>
      <c r="D211" s="5">
        <v>118670190</v>
      </c>
      <c r="E211" s="5">
        <f t="shared" si="5"/>
        <v>5418.730136986302</v>
      </c>
      <c r="F211" s="5">
        <v>27</v>
      </c>
    </row>
    <row r="212" spans="1:7" ht="12.75">
      <c r="A212" s="3"/>
      <c r="B212" t="s">
        <v>244</v>
      </c>
      <c r="C212" s="12">
        <f>+C213+C214</f>
        <v>14</v>
      </c>
      <c r="D212" s="12">
        <f>+D213+D214</f>
        <v>867822</v>
      </c>
      <c r="E212" s="12">
        <f t="shared" si="5"/>
        <v>5165.607142857143</v>
      </c>
      <c r="F212" s="12">
        <f>+F213+F214</f>
        <v>3</v>
      </c>
      <c r="G212" s="12"/>
    </row>
    <row r="213" spans="1:6" ht="12.75">
      <c r="A213"/>
      <c r="B213" t="s">
        <v>245</v>
      </c>
      <c r="C213" s="5">
        <v>12</v>
      </c>
      <c r="D213" s="5">
        <v>684120</v>
      </c>
      <c r="E213" s="5">
        <f t="shared" si="5"/>
        <v>4750.833333333333</v>
      </c>
      <c r="F213" s="5">
        <v>1</v>
      </c>
    </row>
    <row r="214" spans="1:6" ht="12.75">
      <c r="A214"/>
      <c r="B214" s="15" t="s">
        <v>430</v>
      </c>
      <c r="C214" s="5">
        <v>2</v>
      </c>
      <c r="D214" s="5">
        <v>183702</v>
      </c>
      <c r="E214" s="5">
        <f t="shared" si="5"/>
        <v>7654.25</v>
      </c>
      <c r="F214" s="5">
        <v>2</v>
      </c>
    </row>
    <row r="215" spans="1:6" ht="12.75">
      <c r="A215"/>
      <c r="B215" t="s">
        <v>246</v>
      </c>
      <c r="C215" s="5">
        <f>SUM(C216:C217)</f>
        <v>19463</v>
      </c>
      <c r="D215" s="5">
        <f>SUM(D216:D217)</f>
        <v>792735817</v>
      </c>
      <c r="E215" s="5">
        <f t="shared" si="5"/>
        <v>3394.2001789720666</v>
      </c>
      <c r="F215" s="5">
        <f>SUM(F216:F217)</f>
        <v>1553</v>
      </c>
    </row>
    <row r="216" spans="1:6" ht="12.75">
      <c r="A216"/>
      <c r="B216" t="s">
        <v>247</v>
      </c>
      <c r="C216" s="5">
        <v>11459</v>
      </c>
      <c r="D216" s="5">
        <v>477705593</v>
      </c>
      <c r="E216" s="5">
        <f t="shared" si="5"/>
        <v>3474.020369723943</v>
      </c>
      <c r="F216" s="5">
        <v>902</v>
      </c>
    </row>
    <row r="217" spans="1:6" ht="12.75">
      <c r="A217"/>
      <c r="B217" t="s">
        <v>248</v>
      </c>
      <c r="C217" s="5">
        <v>8004</v>
      </c>
      <c r="D217" s="5">
        <v>315030224</v>
      </c>
      <c r="E217" s="5">
        <f t="shared" si="5"/>
        <v>3279.9248708978844</v>
      </c>
      <c r="F217" s="5">
        <v>651</v>
      </c>
    </row>
    <row r="218" spans="1:6" ht="12.75">
      <c r="A218"/>
      <c r="B218" t="s">
        <v>249</v>
      </c>
      <c r="C218" s="5">
        <f>SUM(C219:C224)</f>
        <v>1579</v>
      </c>
      <c r="D218" s="5">
        <f>SUM(D219:D224)</f>
        <v>31709184</v>
      </c>
      <c r="E218" s="5">
        <f t="shared" si="5"/>
        <v>1673.4844838505385</v>
      </c>
      <c r="F218" s="5">
        <f>SUM(F219:F224)</f>
        <v>88</v>
      </c>
    </row>
    <row r="219" spans="1:6" ht="12.75">
      <c r="A219"/>
      <c r="B219" t="s">
        <v>363</v>
      </c>
      <c r="C219" s="5">
        <v>50</v>
      </c>
      <c r="D219" s="5">
        <v>1500130</v>
      </c>
      <c r="E219" s="5">
        <f t="shared" si="5"/>
        <v>2500.2166666666667</v>
      </c>
      <c r="F219" s="5">
        <v>2</v>
      </c>
    </row>
    <row r="220" spans="1:6" ht="12.75">
      <c r="A220"/>
      <c r="B220" t="s">
        <v>409</v>
      </c>
      <c r="C220" s="5">
        <v>143</v>
      </c>
      <c r="D220" s="5">
        <v>3006830</v>
      </c>
      <c r="E220" s="5">
        <f t="shared" si="5"/>
        <v>1752.2319347319346</v>
      </c>
      <c r="F220" s="5">
        <v>4</v>
      </c>
    </row>
    <row r="221" spans="1:6" ht="12.75">
      <c r="A221"/>
      <c r="B221" t="s">
        <v>251</v>
      </c>
      <c r="C221" s="5">
        <v>385</v>
      </c>
      <c r="D221" s="5">
        <v>8043164</v>
      </c>
      <c r="E221" s="5">
        <f t="shared" si="5"/>
        <v>1740.9445887445888</v>
      </c>
      <c r="F221" s="5">
        <v>29</v>
      </c>
    </row>
    <row r="222" spans="1:6" ht="12.75">
      <c r="A222"/>
      <c r="B222" t="s">
        <v>250</v>
      </c>
      <c r="C222" s="5">
        <v>146</v>
      </c>
      <c r="D222" s="5">
        <v>1834851</v>
      </c>
      <c r="E222" s="5">
        <f t="shared" si="5"/>
        <v>1047.289383561644</v>
      </c>
      <c r="F222" s="5">
        <v>5</v>
      </c>
    </row>
    <row r="223" spans="1:6" ht="12.75">
      <c r="A223"/>
      <c r="B223" t="s">
        <v>252</v>
      </c>
      <c r="C223" s="5">
        <v>392</v>
      </c>
      <c r="D223" s="5">
        <v>8409690</v>
      </c>
      <c r="E223" s="5">
        <f t="shared" si="5"/>
        <v>1787.7742346938776</v>
      </c>
      <c r="F223" s="5">
        <v>9</v>
      </c>
    </row>
    <row r="224" spans="1:6" ht="12.75">
      <c r="A224"/>
      <c r="B224" t="s">
        <v>410</v>
      </c>
      <c r="C224" s="5">
        <v>463</v>
      </c>
      <c r="D224" s="5">
        <v>8914519</v>
      </c>
      <c r="E224" s="5">
        <f t="shared" si="5"/>
        <v>1604.4850611951044</v>
      </c>
      <c r="F224" s="5">
        <v>39</v>
      </c>
    </row>
    <row r="225" spans="1:6" ht="12.75">
      <c r="A225"/>
      <c r="B225" t="s">
        <v>253</v>
      </c>
      <c r="C225" s="5">
        <f>SUM(C226:C227)</f>
        <v>291</v>
      </c>
      <c r="D225" s="5">
        <f>SUM(D226:D227)</f>
        <v>26347342</v>
      </c>
      <c r="E225" s="5">
        <f t="shared" si="5"/>
        <v>7545.0578465063</v>
      </c>
      <c r="F225" s="5">
        <f>SUM(F226:F227)</f>
        <v>20</v>
      </c>
    </row>
    <row r="226" spans="1:6" ht="12.75">
      <c r="A226"/>
      <c r="B226" t="s">
        <v>254</v>
      </c>
      <c r="C226" s="5">
        <v>244</v>
      </c>
      <c r="D226" s="5">
        <v>22345161</v>
      </c>
      <c r="E226" s="5">
        <f t="shared" si="5"/>
        <v>7631.544057377049</v>
      </c>
      <c r="F226" s="5">
        <v>16</v>
      </c>
    </row>
    <row r="227" spans="1:6" ht="12.75">
      <c r="A227"/>
      <c r="B227" t="s">
        <v>338</v>
      </c>
      <c r="C227" s="5">
        <f>3+44</f>
        <v>47</v>
      </c>
      <c r="D227" s="5">
        <f>263117+3739064</f>
        <v>4002181</v>
      </c>
      <c r="E227" s="5">
        <f t="shared" si="5"/>
        <v>7096.065602836879</v>
      </c>
      <c r="F227" s="5">
        <f>1+3</f>
        <v>4</v>
      </c>
    </row>
    <row r="228" spans="1:6" ht="12.75">
      <c r="A228"/>
      <c r="B228" t="s">
        <v>255</v>
      </c>
      <c r="C228" s="5">
        <f>SUM(C229:C230)</f>
        <v>47</v>
      </c>
      <c r="D228" s="5">
        <f>SUM(D229:D230)</f>
        <v>796756</v>
      </c>
      <c r="E228" s="5">
        <f t="shared" si="5"/>
        <v>1412.6879432624112</v>
      </c>
      <c r="F228" s="5">
        <f>SUM(F229:F230)</f>
        <v>17</v>
      </c>
    </row>
    <row r="229" spans="1:6" ht="12.75">
      <c r="A229"/>
      <c r="B229" t="s">
        <v>387</v>
      </c>
      <c r="C229" s="5">
        <v>32</v>
      </c>
      <c r="D229" s="5">
        <v>553131</v>
      </c>
      <c r="E229" s="5">
        <f t="shared" si="5"/>
        <v>1440.4453125</v>
      </c>
      <c r="F229" s="5">
        <v>10</v>
      </c>
    </row>
    <row r="230" spans="1:6" ht="12.75">
      <c r="A230"/>
      <c r="B230" t="s">
        <v>339</v>
      </c>
      <c r="C230" s="5">
        <v>15</v>
      </c>
      <c r="D230" s="5">
        <v>243625</v>
      </c>
      <c r="E230" s="5">
        <f t="shared" si="5"/>
        <v>1353.4722222222222</v>
      </c>
      <c r="F230" s="5">
        <v>7</v>
      </c>
    </row>
    <row r="231" spans="1:6" ht="12.75">
      <c r="A231"/>
      <c r="B231" t="s">
        <v>256</v>
      </c>
      <c r="C231" s="5">
        <f>SUM(C232:C236)</f>
        <v>3965</v>
      </c>
      <c r="D231" s="5">
        <f>SUM(D232:D236)</f>
        <v>138174823</v>
      </c>
      <c r="E231" s="5">
        <f t="shared" si="5"/>
        <v>2904.0526061370324</v>
      </c>
      <c r="F231" s="5">
        <f>SUM(F232:F236)</f>
        <v>349</v>
      </c>
    </row>
    <row r="232" spans="1:6" ht="12.75">
      <c r="A232"/>
      <c r="B232" t="s">
        <v>257</v>
      </c>
      <c r="C232" s="5">
        <v>1662</v>
      </c>
      <c r="D232" s="5">
        <v>50961231</v>
      </c>
      <c r="E232" s="5">
        <f t="shared" si="5"/>
        <v>2555.216155234657</v>
      </c>
      <c r="F232" s="5">
        <v>72</v>
      </c>
    </row>
    <row r="233" spans="1:6" ht="12.75">
      <c r="A233"/>
      <c r="B233" t="s">
        <v>258</v>
      </c>
      <c r="C233" s="5">
        <v>122</v>
      </c>
      <c r="D233" s="5">
        <v>5117293</v>
      </c>
      <c r="E233" s="5">
        <f t="shared" si="5"/>
        <v>3495.4187158469945</v>
      </c>
      <c r="F233" s="5">
        <v>14</v>
      </c>
    </row>
    <row r="234" spans="1:6" ht="12.75">
      <c r="A234"/>
      <c r="B234" t="s">
        <v>260</v>
      </c>
      <c r="C234" s="5">
        <v>640</v>
      </c>
      <c r="D234" s="5">
        <v>17707016</v>
      </c>
      <c r="E234" s="5">
        <f t="shared" si="5"/>
        <v>2305.601041666667</v>
      </c>
      <c r="F234" s="5">
        <v>101</v>
      </c>
    </row>
    <row r="235" spans="1:6" ht="12.75">
      <c r="A235"/>
      <c r="B235" t="s">
        <v>259</v>
      </c>
      <c r="C235" s="5">
        <v>1115</v>
      </c>
      <c r="D235" s="5">
        <v>52660677</v>
      </c>
      <c r="E235" s="5">
        <f t="shared" si="5"/>
        <v>3935.7755605381167</v>
      </c>
      <c r="F235" s="5">
        <v>139</v>
      </c>
    </row>
    <row r="236" spans="1:6" ht="12.75">
      <c r="A236"/>
      <c r="B236" t="s">
        <v>402</v>
      </c>
      <c r="C236" s="5">
        <f>410+16</f>
        <v>426</v>
      </c>
      <c r="D236" s="5">
        <f>11328885+399721</f>
        <v>11728606</v>
      </c>
      <c r="E236" s="5">
        <f t="shared" si="5"/>
        <v>2294.328247261346</v>
      </c>
      <c r="F236" s="5">
        <f>20+3</f>
        <v>23</v>
      </c>
    </row>
    <row r="237" spans="1:6" ht="12.75">
      <c r="A237"/>
      <c r="B237" t="s">
        <v>261</v>
      </c>
      <c r="C237" s="5">
        <f>+C238</f>
        <v>103</v>
      </c>
      <c r="D237" s="5">
        <f>+D238</f>
        <v>1705883</v>
      </c>
      <c r="E237" s="5">
        <f t="shared" si="5"/>
        <v>1380.1642394822009</v>
      </c>
      <c r="F237" s="5">
        <f>+F238</f>
        <v>11</v>
      </c>
    </row>
    <row r="238" spans="1:6" ht="12.75">
      <c r="A238"/>
      <c r="B238" t="s">
        <v>262</v>
      </c>
      <c r="C238" s="5">
        <v>103</v>
      </c>
      <c r="D238" s="5">
        <v>1705883</v>
      </c>
      <c r="E238" s="5">
        <f t="shared" si="5"/>
        <v>1380.1642394822009</v>
      </c>
      <c r="F238" s="5">
        <v>11</v>
      </c>
    </row>
    <row r="239" spans="1:6" ht="12.75">
      <c r="A239"/>
      <c r="B239" t="s">
        <v>71</v>
      </c>
      <c r="C239" s="5">
        <f>SUM(C240:C241)</f>
        <v>5265</v>
      </c>
      <c r="D239" s="5">
        <f>+D240+D241</f>
        <v>173886589</v>
      </c>
      <c r="E239" s="5">
        <f t="shared" si="5"/>
        <v>2752.241041468819</v>
      </c>
      <c r="F239" s="5">
        <f>+F240+F241</f>
        <v>168</v>
      </c>
    </row>
    <row r="240" spans="1:6" ht="12.75">
      <c r="A240"/>
      <c r="B240" t="s">
        <v>263</v>
      </c>
      <c r="C240" s="5">
        <v>5062</v>
      </c>
      <c r="D240" s="5">
        <v>168522160</v>
      </c>
      <c r="E240" s="5">
        <f t="shared" si="5"/>
        <v>2774.3013301725273</v>
      </c>
      <c r="F240" s="5">
        <v>126</v>
      </c>
    </row>
    <row r="241" spans="1:6" ht="12.75">
      <c r="A241"/>
      <c r="B241" t="s">
        <v>391</v>
      </c>
      <c r="C241" s="5">
        <v>203</v>
      </c>
      <c r="D241" s="5">
        <v>5364429</v>
      </c>
      <c r="E241" s="5">
        <f t="shared" si="5"/>
        <v>2202.146551724138</v>
      </c>
      <c r="F241" s="5">
        <v>42</v>
      </c>
    </row>
    <row r="242" spans="1:6" ht="12.75">
      <c r="A242"/>
      <c r="B242" t="s">
        <v>72</v>
      </c>
      <c r="C242" s="5">
        <f>+C243</f>
        <v>7438</v>
      </c>
      <c r="D242" s="5">
        <f>+D243</f>
        <v>263529197</v>
      </c>
      <c r="E242" s="5">
        <f t="shared" si="5"/>
        <v>2952.509601595411</v>
      </c>
      <c r="F242" s="5">
        <f>+F243</f>
        <v>139</v>
      </c>
    </row>
    <row r="243" spans="1:6" ht="12.75">
      <c r="A243"/>
      <c r="B243" t="s">
        <v>392</v>
      </c>
      <c r="C243" s="5">
        <v>7438</v>
      </c>
      <c r="D243" s="5">
        <v>263529197</v>
      </c>
      <c r="E243" s="5">
        <f t="shared" si="5"/>
        <v>2952.509601595411</v>
      </c>
      <c r="F243" s="5">
        <v>139</v>
      </c>
    </row>
    <row r="244" spans="1:6" ht="12.75">
      <c r="A244"/>
      <c r="C244" s="5"/>
      <c r="D244" s="5"/>
      <c r="E244" s="12"/>
      <c r="F244" s="12"/>
    </row>
    <row r="245" spans="1:6" ht="12.75">
      <c r="A245"/>
      <c r="B245" s="2" t="s">
        <v>373</v>
      </c>
      <c r="C245" s="6">
        <f>+C246+C249+C252+C255+C260+C262</f>
        <v>30747</v>
      </c>
      <c r="D245" s="6">
        <f>+D246+D249+D252+D255+D260+D262</f>
        <v>1437584465</v>
      </c>
      <c r="E245" s="6">
        <f t="shared" si="5"/>
        <v>3896.272983272081</v>
      </c>
      <c r="F245" s="6">
        <f>+F246+F249+F252+F255+F260+F262</f>
        <v>1664</v>
      </c>
    </row>
    <row r="246" spans="1:6" ht="12.75">
      <c r="A246"/>
      <c r="B246" t="s">
        <v>264</v>
      </c>
      <c r="C246" s="5">
        <f>SUM(C247:C248)</f>
        <v>9923</v>
      </c>
      <c r="D246" s="5">
        <f>SUM(D247:D248)</f>
        <v>567782089</v>
      </c>
      <c r="E246" s="5">
        <f t="shared" si="5"/>
        <v>4768.232800900266</v>
      </c>
      <c r="F246" s="5">
        <f>SUM(F247:F248)</f>
        <v>431</v>
      </c>
    </row>
    <row r="247" spans="1:6" ht="12.75">
      <c r="A247"/>
      <c r="B247" t="s">
        <v>265</v>
      </c>
      <c r="C247" s="5">
        <v>4225</v>
      </c>
      <c r="D247" s="5">
        <v>149446753</v>
      </c>
      <c r="E247" s="5">
        <f t="shared" si="5"/>
        <v>2947.667712031558</v>
      </c>
      <c r="F247" s="5">
        <v>221</v>
      </c>
    </row>
    <row r="248" spans="1:6" ht="12.75">
      <c r="A248"/>
      <c r="B248" t="s">
        <v>266</v>
      </c>
      <c r="C248" s="5">
        <v>5698</v>
      </c>
      <c r="D248" s="5">
        <v>418335336</v>
      </c>
      <c r="E248" s="5">
        <f t="shared" si="5"/>
        <v>6118.160407160408</v>
      </c>
      <c r="F248" s="5">
        <v>210</v>
      </c>
    </row>
    <row r="249" spans="1:6" ht="12.75">
      <c r="A249"/>
      <c r="B249" t="s">
        <v>267</v>
      </c>
      <c r="C249" s="5">
        <f>SUM(C250:C251)</f>
        <v>4187</v>
      </c>
      <c r="D249" s="5">
        <f>SUM(D250:D251)</f>
        <v>77282715</v>
      </c>
      <c r="E249" s="5">
        <f t="shared" si="5"/>
        <v>1538.148137090996</v>
      </c>
      <c r="F249" s="5">
        <f>SUM(F250:F251)</f>
        <v>350</v>
      </c>
    </row>
    <row r="250" spans="1:6" ht="12.75">
      <c r="A250"/>
      <c r="B250" t="s">
        <v>400</v>
      </c>
      <c r="C250" s="5">
        <v>4092</v>
      </c>
      <c r="D250" s="5">
        <v>72180708</v>
      </c>
      <c r="E250" s="12">
        <f t="shared" si="5"/>
        <v>1469.9557673509287</v>
      </c>
      <c r="F250" s="5">
        <v>316</v>
      </c>
    </row>
    <row r="251" spans="1:6" ht="12.75">
      <c r="A251" s="3"/>
      <c r="B251" t="s">
        <v>268</v>
      </c>
      <c r="C251" s="12">
        <v>95</v>
      </c>
      <c r="D251" s="12">
        <v>5102007</v>
      </c>
      <c r="E251" s="12">
        <f t="shared" si="5"/>
        <v>4475.444736842105</v>
      </c>
      <c r="F251" s="12">
        <v>34</v>
      </c>
    </row>
    <row r="252" spans="1:6" ht="12.75">
      <c r="A252"/>
      <c r="B252" t="s">
        <v>269</v>
      </c>
      <c r="C252" s="5">
        <f>+C253+C254</f>
        <v>2910</v>
      </c>
      <c r="D252" s="5">
        <f>+D253+D254</f>
        <v>149224213</v>
      </c>
      <c r="E252" s="5">
        <f t="shared" si="5"/>
        <v>4273.316523482245</v>
      </c>
      <c r="F252" s="5">
        <f>+F253+F254</f>
        <v>106</v>
      </c>
    </row>
    <row r="253" spans="1:6" ht="12.75">
      <c r="A253"/>
      <c r="B253" t="s">
        <v>271</v>
      </c>
      <c r="C253" s="5">
        <v>1979</v>
      </c>
      <c r="D253" s="5">
        <v>104900439</v>
      </c>
      <c r="E253" s="5">
        <f t="shared" si="5"/>
        <v>4417.232566953006</v>
      </c>
      <c r="F253" s="5">
        <v>71</v>
      </c>
    </row>
    <row r="254" spans="1:6" ht="12.75">
      <c r="A254"/>
      <c r="B254" t="s">
        <v>270</v>
      </c>
      <c r="C254" s="5">
        <v>931</v>
      </c>
      <c r="D254" s="5">
        <v>44323774</v>
      </c>
      <c r="E254" s="5">
        <f t="shared" si="5"/>
        <v>3967.3983172216253</v>
      </c>
      <c r="F254" s="5">
        <v>35</v>
      </c>
    </row>
    <row r="255" spans="1:8" ht="12.75">
      <c r="A255"/>
      <c r="B255" t="s">
        <v>422</v>
      </c>
      <c r="C255" s="5">
        <f>SUM(C256:C259)</f>
        <v>5176</v>
      </c>
      <c r="D255" s="5">
        <f>SUM(D256:D259)</f>
        <v>267010399</v>
      </c>
      <c r="E255" s="5">
        <f t="shared" si="5"/>
        <v>4298.8536675682635</v>
      </c>
      <c r="F255" s="5">
        <f>SUM(F256:F259)</f>
        <v>413</v>
      </c>
      <c r="H255" s="13"/>
    </row>
    <row r="256" spans="1:6" ht="12.75">
      <c r="A256"/>
      <c r="B256" t="s">
        <v>421</v>
      </c>
      <c r="C256" s="5">
        <v>2612</v>
      </c>
      <c r="D256" s="5">
        <v>141249582</v>
      </c>
      <c r="E256" s="5">
        <f t="shared" si="5"/>
        <v>4506.43127871363</v>
      </c>
      <c r="F256" s="5">
        <v>162</v>
      </c>
    </row>
    <row r="257" spans="1:6" ht="12.75">
      <c r="A257"/>
      <c r="B257" t="s">
        <v>272</v>
      </c>
      <c r="C257" s="5">
        <v>650</v>
      </c>
      <c r="D257" s="5">
        <v>37728406</v>
      </c>
      <c r="E257" s="5">
        <f t="shared" si="5"/>
        <v>4836.975128205128</v>
      </c>
      <c r="F257" s="5">
        <v>90</v>
      </c>
    </row>
    <row r="258" spans="1:6" ht="12.75">
      <c r="A258"/>
      <c r="B258" t="s">
        <v>273</v>
      </c>
      <c r="C258" s="5">
        <v>244</v>
      </c>
      <c r="D258" s="5">
        <v>6258934</v>
      </c>
      <c r="E258" s="5">
        <f t="shared" si="5"/>
        <v>2137.6140710382515</v>
      </c>
      <c r="F258" s="5">
        <v>11</v>
      </c>
    </row>
    <row r="259" spans="1:6" ht="12.75">
      <c r="A259"/>
      <c r="B259" t="s">
        <v>420</v>
      </c>
      <c r="C259" s="5">
        <v>1670</v>
      </c>
      <c r="D259" s="5">
        <v>81773477</v>
      </c>
      <c r="E259" s="5">
        <f t="shared" si="5"/>
        <v>4080.5128243512972</v>
      </c>
      <c r="F259" s="5">
        <v>150</v>
      </c>
    </row>
    <row r="260" spans="1:6" ht="12.75">
      <c r="A260"/>
      <c r="B260" t="s">
        <v>423</v>
      </c>
      <c r="C260" s="5">
        <f>SUM(C261:C261)</f>
        <v>5419</v>
      </c>
      <c r="D260" s="5">
        <f>SUM(D261:D261)</f>
        <v>236638957</v>
      </c>
      <c r="E260" s="5">
        <f t="shared" si="5"/>
        <v>3639.0317555514544</v>
      </c>
      <c r="F260" s="5">
        <f>SUM(F261:F261)</f>
        <v>199</v>
      </c>
    </row>
    <row r="261" spans="1:6" ht="12.75">
      <c r="A261"/>
      <c r="B261" t="s">
        <v>274</v>
      </c>
      <c r="C261" s="5">
        <v>5419</v>
      </c>
      <c r="D261" s="5">
        <v>236638957</v>
      </c>
      <c r="E261" s="5">
        <f>(D261/C261)/12</f>
        <v>3639.0317555514544</v>
      </c>
      <c r="F261" s="5">
        <v>199</v>
      </c>
    </row>
    <row r="262" spans="1:6" ht="12.75">
      <c r="A262"/>
      <c r="B262" t="s">
        <v>418</v>
      </c>
      <c r="C262" s="5">
        <f>+C263</f>
        <v>3132</v>
      </c>
      <c r="D262" s="5">
        <f>+D263</f>
        <v>139646092</v>
      </c>
      <c r="E262" s="5">
        <f aca="true" t="shared" si="6" ref="E262:E324">(D262/C262)/12</f>
        <v>3715.572903363133</v>
      </c>
      <c r="F262" s="5">
        <f>+F263</f>
        <v>165</v>
      </c>
    </row>
    <row r="263" spans="1:6" ht="12.75">
      <c r="A263"/>
      <c r="B263" t="s">
        <v>424</v>
      </c>
      <c r="C263" s="5">
        <v>3132</v>
      </c>
      <c r="D263" s="5">
        <v>139646092</v>
      </c>
      <c r="E263" s="5">
        <f t="shared" si="6"/>
        <v>3715.572903363133</v>
      </c>
      <c r="F263" s="5">
        <v>165</v>
      </c>
    </row>
    <row r="264" spans="1:6" ht="12.75">
      <c r="A264"/>
      <c r="B264" s="8" t="s">
        <v>425</v>
      </c>
      <c r="C264" s="5"/>
      <c r="D264" s="5"/>
      <c r="E264" s="5"/>
      <c r="F264" s="5"/>
    </row>
    <row r="265" spans="1:6" ht="12.75">
      <c r="A265"/>
      <c r="C265" s="5"/>
      <c r="D265" s="5"/>
      <c r="E265" s="5"/>
      <c r="F265" s="5"/>
    </row>
    <row r="266" spans="1:6" ht="12.75">
      <c r="A266"/>
      <c r="B266" s="2" t="s">
        <v>428</v>
      </c>
      <c r="C266" s="6">
        <f>+C267+C268+C272+C275+C278</f>
        <v>55962</v>
      </c>
      <c r="D266" s="6">
        <f>+D267+D268+D272+D275+D278</f>
        <v>2838416695</v>
      </c>
      <c r="E266" s="6">
        <f t="shared" si="6"/>
        <v>4226.702487104344</v>
      </c>
      <c r="F266" s="6">
        <f>+F267+F268+F272+F275+F278</f>
        <v>5728</v>
      </c>
    </row>
    <row r="267" spans="1:6" ht="12.75">
      <c r="A267"/>
      <c r="B267" t="s">
        <v>403</v>
      </c>
      <c r="C267" s="5">
        <v>145</v>
      </c>
      <c r="D267" s="5">
        <v>9486473</v>
      </c>
      <c r="E267" s="5">
        <f t="shared" si="6"/>
        <v>5451.995977011494</v>
      </c>
      <c r="F267" s="5">
        <v>10</v>
      </c>
    </row>
    <row r="268" spans="1:6" ht="12.75">
      <c r="A268"/>
      <c r="B268" t="s">
        <v>275</v>
      </c>
      <c r="C268" s="5">
        <f>SUM(C269:C271)</f>
        <v>32800</v>
      </c>
      <c r="D268" s="5">
        <f>SUM(D269:D271)</f>
        <v>1506258225</v>
      </c>
      <c r="E268" s="5">
        <f t="shared" si="6"/>
        <v>3826.8755716463415</v>
      </c>
      <c r="F268" s="5">
        <f>SUM(F269:F271)</f>
        <v>2592</v>
      </c>
    </row>
    <row r="269" spans="1:6" ht="12.75">
      <c r="A269"/>
      <c r="B269" t="s">
        <v>276</v>
      </c>
      <c r="C269" s="5">
        <v>16655</v>
      </c>
      <c r="D269" s="5">
        <v>743078310</v>
      </c>
      <c r="E269" s="5">
        <f t="shared" si="6"/>
        <v>3717.9941459021315</v>
      </c>
      <c r="F269" s="5">
        <v>1038</v>
      </c>
    </row>
    <row r="270" spans="1:6" ht="12.75">
      <c r="A270"/>
      <c r="B270" t="s">
        <v>277</v>
      </c>
      <c r="C270" s="5">
        <v>9469</v>
      </c>
      <c r="D270" s="5">
        <v>431009902</v>
      </c>
      <c r="E270" s="5">
        <f t="shared" si="6"/>
        <v>3793.1663146407573</v>
      </c>
      <c r="F270" s="5">
        <v>764</v>
      </c>
    </row>
    <row r="271" spans="1:6" ht="12.75">
      <c r="A271"/>
      <c r="B271" t="s">
        <v>278</v>
      </c>
      <c r="C271" s="5">
        <v>6676</v>
      </c>
      <c r="D271" s="5">
        <v>332170013</v>
      </c>
      <c r="E271" s="5">
        <f t="shared" si="6"/>
        <v>4146.3203140603155</v>
      </c>
      <c r="F271" s="5">
        <v>790</v>
      </c>
    </row>
    <row r="272" spans="1:6" ht="12.75">
      <c r="A272"/>
      <c r="B272" t="s">
        <v>426</v>
      </c>
      <c r="C272" s="5">
        <f>SUM(C273:C274)</f>
        <v>5505</v>
      </c>
      <c r="D272" s="5">
        <f>SUM(D273:D274)</f>
        <v>420091978</v>
      </c>
      <c r="E272" s="12">
        <f t="shared" si="6"/>
        <v>6359.248834392976</v>
      </c>
      <c r="F272" s="5">
        <f>SUM(F273:F274)</f>
        <v>909</v>
      </c>
    </row>
    <row r="273" spans="1:6" ht="12.75">
      <c r="A273" s="3"/>
      <c r="B273" t="s">
        <v>427</v>
      </c>
      <c r="C273" s="12">
        <v>3427</v>
      </c>
      <c r="D273" s="12">
        <v>270807345</v>
      </c>
      <c r="E273" s="12">
        <f t="shared" si="6"/>
        <v>6585.141158447622</v>
      </c>
      <c r="F273" s="12">
        <v>224</v>
      </c>
    </row>
    <row r="274" spans="1:6" ht="12.75">
      <c r="A274"/>
      <c r="B274" t="s">
        <v>411</v>
      </c>
      <c r="C274" s="5">
        <f>8+2070</f>
        <v>2078</v>
      </c>
      <c r="D274" s="5">
        <f>406408+148878225</f>
        <v>149284633</v>
      </c>
      <c r="E274" s="5">
        <f t="shared" si="6"/>
        <v>5986.711300930382</v>
      </c>
      <c r="F274" s="5">
        <f>3+682</f>
        <v>685</v>
      </c>
    </row>
    <row r="275" spans="1:6" ht="12.75">
      <c r="A275"/>
      <c r="B275" t="s">
        <v>280</v>
      </c>
      <c r="C275" s="5">
        <f>SUM(C276:C277)</f>
        <v>15657</v>
      </c>
      <c r="D275" s="5">
        <f>SUM(D276:D277)</f>
        <v>799067826</v>
      </c>
      <c r="E275" s="5">
        <f t="shared" si="6"/>
        <v>4252.984958804369</v>
      </c>
      <c r="F275" s="5">
        <f>SUM(F276:F277)</f>
        <v>2134</v>
      </c>
    </row>
    <row r="276" spans="1:6" ht="12.75">
      <c r="A276"/>
      <c r="B276" t="s">
        <v>393</v>
      </c>
      <c r="C276" s="5">
        <v>6943</v>
      </c>
      <c r="D276" s="5">
        <v>378587450</v>
      </c>
      <c r="E276" s="5">
        <f t="shared" si="6"/>
        <v>4543.9945508665805</v>
      </c>
      <c r="F276" s="5">
        <v>455</v>
      </c>
    </row>
    <row r="277" spans="1:6" ht="12.75">
      <c r="A277"/>
      <c r="B277" t="s">
        <v>394</v>
      </c>
      <c r="C277" s="5">
        <v>8714</v>
      </c>
      <c r="D277" s="5">
        <v>420480376</v>
      </c>
      <c r="E277" s="5">
        <f t="shared" si="6"/>
        <v>4021.1190421543874</v>
      </c>
      <c r="F277" s="5">
        <v>1679</v>
      </c>
    </row>
    <row r="278" spans="1:6" ht="12.75">
      <c r="A278"/>
      <c r="B278" t="s">
        <v>281</v>
      </c>
      <c r="C278" s="5">
        <f>+C279+C280</f>
        <v>1855</v>
      </c>
      <c r="D278" s="5">
        <f>+D279+D280</f>
        <v>103512193</v>
      </c>
      <c r="E278" s="5">
        <f t="shared" si="6"/>
        <v>4650.143441150045</v>
      </c>
      <c r="F278" s="5">
        <f>+F279+F280</f>
        <v>83</v>
      </c>
    </row>
    <row r="279" spans="1:6" ht="12.75">
      <c r="A279"/>
      <c r="B279" t="s">
        <v>395</v>
      </c>
      <c r="C279" s="5">
        <v>144</v>
      </c>
      <c r="D279" s="5">
        <v>3699950</v>
      </c>
      <c r="E279" s="5">
        <f t="shared" si="6"/>
        <v>2141.1747685185187</v>
      </c>
      <c r="F279" s="5">
        <v>27</v>
      </c>
    </row>
    <row r="280" spans="1:6" ht="12.75">
      <c r="A280"/>
      <c r="B280" t="s">
        <v>419</v>
      </c>
      <c r="C280" s="5">
        <v>1711</v>
      </c>
      <c r="D280" s="5">
        <v>99812243</v>
      </c>
      <c r="E280" s="5">
        <f t="shared" si="6"/>
        <v>4861.301529320085</v>
      </c>
      <c r="F280" s="5">
        <v>56</v>
      </c>
    </row>
    <row r="281" spans="1:6" ht="12.75">
      <c r="A281"/>
      <c r="C281" s="5"/>
      <c r="D281" s="5"/>
      <c r="E281" s="5"/>
      <c r="F281" s="5"/>
    </row>
    <row r="282" spans="1:6" ht="12.75">
      <c r="A282"/>
      <c r="B282" s="2" t="s">
        <v>374</v>
      </c>
      <c r="C282" s="6">
        <f>+C283+C287+C292</f>
        <v>18091</v>
      </c>
      <c r="D282" s="6">
        <f>+D283+D287+D292</f>
        <v>630557860</v>
      </c>
      <c r="E282" s="6">
        <f t="shared" si="6"/>
        <v>2904.5651613140976</v>
      </c>
      <c r="F282" s="6">
        <f>+F283+F287+F292</f>
        <v>5152</v>
      </c>
    </row>
    <row r="283" spans="1:6" ht="12.75">
      <c r="A283"/>
      <c r="B283" t="s">
        <v>282</v>
      </c>
      <c r="C283" s="5">
        <f>SUM(C284:C286)</f>
        <v>12282</v>
      </c>
      <c r="D283" s="5">
        <f>SUM(D284:D286)</f>
        <v>431726713</v>
      </c>
      <c r="E283" s="5">
        <f t="shared" si="6"/>
        <v>2929.264458828638</v>
      </c>
      <c r="F283" s="5">
        <f>SUM(F284:F286)</f>
        <v>4476</v>
      </c>
    </row>
    <row r="284" spans="1:6" ht="12.75">
      <c r="A284"/>
      <c r="B284" t="s">
        <v>283</v>
      </c>
      <c r="C284" s="5">
        <v>3632</v>
      </c>
      <c r="D284" s="5">
        <v>109935276</v>
      </c>
      <c r="E284" s="5">
        <f t="shared" si="6"/>
        <v>2522.3769273127755</v>
      </c>
      <c r="F284" s="5">
        <v>663</v>
      </c>
    </row>
    <row r="285" spans="1:6" ht="12.75">
      <c r="A285"/>
      <c r="B285" t="s">
        <v>284</v>
      </c>
      <c r="C285" s="5">
        <v>3402</v>
      </c>
      <c r="D285" s="5">
        <v>123180583</v>
      </c>
      <c r="E285" s="5">
        <f t="shared" si="6"/>
        <v>3017.3570203801683</v>
      </c>
      <c r="F285" s="5">
        <v>2564</v>
      </c>
    </row>
    <row r="286" spans="1:6" ht="12.75">
      <c r="A286"/>
      <c r="B286" t="s">
        <v>285</v>
      </c>
      <c r="C286" s="5">
        <v>5248</v>
      </c>
      <c r="D286" s="5">
        <v>198610854</v>
      </c>
      <c r="E286" s="5">
        <f t="shared" si="6"/>
        <v>3153.754668445122</v>
      </c>
      <c r="F286" s="5">
        <v>1249</v>
      </c>
    </row>
    <row r="287" spans="1:6" ht="12.75">
      <c r="A287"/>
      <c r="B287" t="s">
        <v>286</v>
      </c>
      <c r="C287" s="5">
        <f>SUM(C288:C291)</f>
        <v>5587</v>
      </c>
      <c r="D287" s="5">
        <f>SUM(D288:D291)</f>
        <v>187874085</v>
      </c>
      <c r="E287" s="5">
        <f t="shared" si="6"/>
        <v>2802.250536960802</v>
      </c>
      <c r="F287" s="5">
        <f>SUM(F288:F291)</f>
        <v>632</v>
      </c>
    </row>
    <row r="288" spans="1:6" ht="12.75">
      <c r="A288" s="3"/>
      <c r="B288" t="s">
        <v>287</v>
      </c>
      <c r="C288" s="12">
        <v>1278</v>
      </c>
      <c r="D288" s="12">
        <v>37592285</v>
      </c>
      <c r="E288" s="12">
        <f t="shared" si="6"/>
        <v>2451.244457485655</v>
      </c>
      <c r="F288" s="12">
        <v>119</v>
      </c>
    </row>
    <row r="289" spans="1:6" ht="12.75">
      <c r="A289"/>
      <c r="B289" t="s">
        <v>288</v>
      </c>
      <c r="C289" s="5">
        <v>2290</v>
      </c>
      <c r="D289" s="5">
        <v>50374969</v>
      </c>
      <c r="E289" s="5">
        <f t="shared" si="6"/>
        <v>1833.1502547307134</v>
      </c>
      <c r="F289" s="5">
        <v>287</v>
      </c>
    </row>
    <row r="290" spans="1:6" ht="12.75">
      <c r="A290"/>
      <c r="B290" t="s">
        <v>289</v>
      </c>
      <c r="C290" s="5">
        <v>541</v>
      </c>
      <c r="D290" s="5">
        <v>21439580</v>
      </c>
      <c r="E290" s="5">
        <f t="shared" si="6"/>
        <v>3302.4614910659275</v>
      </c>
      <c r="F290" s="5">
        <v>59</v>
      </c>
    </row>
    <row r="291" spans="1:6" ht="12.75">
      <c r="A291"/>
      <c r="B291" t="s">
        <v>290</v>
      </c>
      <c r="C291" s="5">
        <v>1478</v>
      </c>
      <c r="D291" s="5">
        <v>78467251</v>
      </c>
      <c r="E291" s="5">
        <f t="shared" si="6"/>
        <v>4424.179691023906</v>
      </c>
      <c r="F291" s="5">
        <v>167</v>
      </c>
    </row>
    <row r="292" spans="1:6" ht="12.75">
      <c r="A292"/>
      <c r="B292" t="s">
        <v>291</v>
      </c>
      <c r="C292" s="5">
        <f>+C293</f>
        <v>222</v>
      </c>
      <c r="D292" s="5">
        <f>+D293</f>
        <v>10957062</v>
      </c>
      <c r="E292" s="5">
        <f t="shared" si="6"/>
        <v>4113.011261261261</v>
      </c>
      <c r="F292" s="5">
        <f>+F293</f>
        <v>44</v>
      </c>
    </row>
    <row r="293" spans="1:6" ht="12.75">
      <c r="A293"/>
      <c r="B293" t="s">
        <v>292</v>
      </c>
      <c r="C293" s="5">
        <v>222</v>
      </c>
      <c r="D293" s="5">
        <v>10957062</v>
      </c>
      <c r="E293" s="5">
        <f t="shared" si="6"/>
        <v>4113.011261261261</v>
      </c>
      <c r="F293" s="5">
        <v>44</v>
      </c>
    </row>
    <row r="294" spans="1:6" ht="12.75">
      <c r="A294"/>
      <c r="C294" s="5"/>
      <c r="D294" s="5"/>
      <c r="E294" s="5"/>
      <c r="F294" s="5"/>
    </row>
    <row r="295" spans="1:6" ht="12.75">
      <c r="A295"/>
      <c r="B295" s="2" t="s">
        <v>375</v>
      </c>
      <c r="C295" s="6">
        <f>+C296</f>
        <v>68131</v>
      </c>
      <c r="D295" s="6">
        <f>+D296</f>
        <v>3985545768</v>
      </c>
      <c r="E295" s="6">
        <f t="shared" si="6"/>
        <v>4874.855998003845</v>
      </c>
      <c r="F295" s="6">
        <f>+F296</f>
        <v>10337</v>
      </c>
    </row>
    <row r="296" spans="1:6" ht="12.75">
      <c r="A296"/>
      <c r="B296" t="s">
        <v>293</v>
      </c>
      <c r="C296" s="5">
        <f>SUM(C297:C305)</f>
        <v>68131</v>
      </c>
      <c r="D296" s="5">
        <f>SUM(D297:D305)</f>
        <v>3985545768</v>
      </c>
      <c r="E296" s="5">
        <f t="shared" si="6"/>
        <v>4874.855998003845</v>
      </c>
      <c r="F296" s="5">
        <f>SUM(F297:F305)</f>
        <v>10337</v>
      </c>
    </row>
    <row r="297" spans="1:6" ht="12.75">
      <c r="A297"/>
      <c r="B297" t="s">
        <v>294</v>
      </c>
      <c r="C297" s="5">
        <v>8052</v>
      </c>
      <c r="D297" s="5">
        <v>583103675</v>
      </c>
      <c r="E297" s="5">
        <f t="shared" si="6"/>
        <v>6034.77060564663</v>
      </c>
      <c r="F297" s="5">
        <v>1247</v>
      </c>
    </row>
    <row r="298" spans="1:6" ht="12.75">
      <c r="A298"/>
      <c r="B298" t="s">
        <v>295</v>
      </c>
      <c r="C298" s="5">
        <v>7101</v>
      </c>
      <c r="D298" s="5">
        <v>304778088</v>
      </c>
      <c r="E298" s="5">
        <f t="shared" si="6"/>
        <v>3576.7038445289395</v>
      </c>
      <c r="F298" s="5">
        <v>1329</v>
      </c>
    </row>
    <row r="299" spans="1:6" ht="12.75">
      <c r="A299"/>
      <c r="B299" t="s">
        <v>296</v>
      </c>
      <c r="C299" s="5">
        <v>13657</v>
      </c>
      <c r="D299" s="5">
        <v>799052935</v>
      </c>
      <c r="E299" s="5">
        <f t="shared" si="6"/>
        <v>4875.722675795075</v>
      </c>
      <c r="F299" s="5">
        <v>1615</v>
      </c>
    </row>
    <row r="300" spans="1:6" ht="12.75">
      <c r="A300"/>
      <c r="B300" t="s">
        <v>297</v>
      </c>
      <c r="C300" s="5">
        <v>1646</v>
      </c>
      <c r="D300" s="5">
        <v>58343642</v>
      </c>
      <c r="E300" s="5">
        <f t="shared" si="6"/>
        <v>2953.8093357634666</v>
      </c>
      <c r="F300" s="5">
        <v>418</v>
      </c>
    </row>
    <row r="301" spans="1:6" ht="12.75">
      <c r="A301" s="3" t="s">
        <v>90</v>
      </c>
      <c r="B301" t="s">
        <v>298</v>
      </c>
      <c r="C301" s="12">
        <v>15818</v>
      </c>
      <c r="D301" s="12">
        <v>1183097383</v>
      </c>
      <c r="E301" s="12">
        <f t="shared" si="6"/>
        <v>6232.864368651747</v>
      </c>
      <c r="F301" s="12">
        <v>1996</v>
      </c>
    </row>
    <row r="302" spans="1:6" ht="12.75">
      <c r="A302"/>
      <c r="B302" t="s">
        <v>299</v>
      </c>
      <c r="C302" s="5">
        <v>7666</v>
      </c>
      <c r="D302" s="5">
        <v>419568566</v>
      </c>
      <c r="E302" s="5">
        <f t="shared" si="6"/>
        <v>4560.924493434211</v>
      </c>
      <c r="F302" s="5">
        <v>2223</v>
      </c>
    </row>
    <row r="303" spans="1:6" ht="12.75">
      <c r="A303"/>
      <c r="B303" t="s">
        <v>300</v>
      </c>
      <c r="C303" s="5">
        <v>4031</v>
      </c>
      <c r="D303" s="5">
        <v>315917364</v>
      </c>
      <c r="E303" s="5">
        <f t="shared" si="6"/>
        <v>6530.996526916398</v>
      </c>
      <c r="F303" s="5">
        <v>287</v>
      </c>
    </row>
    <row r="304" spans="1:6" ht="12.75">
      <c r="A304"/>
      <c r="B304" t="s">
        <v>301</v>
      </c>
      <c r="C304" s="5">
        <v>3884</v>
      </c>
      <c r="D304" s="5">
        <v>171622694</v>
      </c>
      <c r="E304" s="5">
        <f t="shared" si="6"/>
        <v>3682.2582818400274</v>
      </c>
      <c r="F304" s="5">
        <v>508</v>
      </c>
    </row>
    <row r="305" spans="1:6" ht="12.75">
      <c r="A305"/>
      <c r="B305" t="s">
        <v>302</v>
      </c>
      <c r="C305" s="5">
        <v>6276</v>
      </c>
      <c r="D305" s="5">
        <v>150061421</v>
      </c>
      <c r="E305" s="5">
        <f t="shared" si="6"/>
        <v>1992.530021776078</v>
      </c>
      <c r="F305" s="5">
        <v>714</v>
      </c>
    </row>
    <row r="306" spans="1:6" ht="12.75">
      <c r="A306"/>
      <c r="C306" s="5"/>
      <c r="D306" s="5"/>
      <c r="E306" s="5"/>
      <c r="F306" s="5"/>
    </row>
    <row r="307" spans="1:6" ht="12.75">
      <c r="A307"/>
      <c r="B307" s="2" t="s">
        <v>376</v>
      </c>
      <c r="C307" s="6">
        <f>+C308</f>
        <v>20447</v>
      </c>
      <c r="D307" s="6">
        <f>+D308</f>
        <v>1277677822</v>
      </c>
      <c r="E307" s="6">
        <f t="shared" si="6"/>
        <v>5207.274995516865</v>
      </c>
      <c r="F307" s="6">
        <f>+F308</f>
        <v>497</v>
      </c>
    </row>
    <row r="308" spans="1:6" ht="12.75">
      <c r="A308"/>
      <c r="B308" t="s">
        <v>303</v>
      </c>
      <c r="C308" s="5">
        <f>+C309</f>
        <v>20447</v>
      </c>
      <c r="D308" s="5">
        <f>+D309</f>
        <v>1277677822</v>
      </c>
      <c r="E308" s="5">
        <f t="shared" si="6"/>
        <v>5207.274995516865</v>
      </c>
      <c r="F308" s="5">
        <f>+F309</f>
        <v>497</v>
      </c>
    </row>
    <row r="309" spans="1:6" ht="12.75">
      <c r="A309"/>
      <c r="B309" t="s">
        <v>304</v>
      </c>
      <c r="C309" s="5">
        <v>20447</v>
      </c>
      <c r="D309" s="5">
        <v>1277677822</v>
      </c>
      <c r="E309" s="5">
        <f t="shared" si="6"/>
        <v>5207.274995516865</v>
      </c>
      <c r="F309" s="5">
        <v>497</v>
      </c>
    </row>
    <row r="310" spans="1:6" ht="12.75">
      <c r="A310"/>
      <c r="C310" s="5"/>
      <c r="D310" s="5"/>
      <c r="E310" s="5"/>
      <c r="F310" s="5"/>
    </row>
    <row r="311" spans="1:6" ht="12.75">
      <c r="A311"/>
      <c r="B311" s="2" t="s">
        <v>377</v>
      </c>
      <c r="C311" s="6">
        <f>+C312+C321</f>
        <v>73612</v>
      </c>
      <c r="D311" s="6">
        <f>+D312+D321</f>
        <v>1962686469</v>
      </c>
      <c r="E311" s="6">
        <f t="shared" si="6"/>
        <v>2221.882379910884</v>
      </c>
      <c r="F311" s="6">
        <f>+F312+F321</f>
        <v>4954</v>
      </c>
    </row>
    <row r="312" spans="1:6" ht="12.75">
      <c r="A312"/>
      <c r="B312" t="s">
        <v>305</v>
      </c>
      <c r="C312" s="5">
        <f>SUM(C313:C320)</f>
        <v>70159</v>
      </c>
      <c r="D312" s="5">
        <f>SUM(D313:D320)</f>
        <v>1790594135</v>
      </c>
      <c r="E312" s="12">
        <f t="shared" si="6"/>
        <v>2126.8287449460036</v>
      </c>
      <c r="F312" s="5">
        <f>SUM(F313:F320)</f>
        <v>4729</v>
      </c>
    </row>
    <row r="313" spans="1:6" ht="12.75">
      <c r="A313" s="3"/>
      <c r="B313" t="s">
        <v>306</v>
      </c>
      <c r="C313" s="12">
        <v>3106</v>
      </c>
      <c r="D313" s="12">
        <v>162427011</v>
      </c>
      <c r="E313" s="12">
        <f t="shared" si="6"/>
        <v>4357.88288795879</v>
      </c>
      <c r="F313" s="12">
        <v>688</v>
      </c>
    </row>
    <row r="314" spans="1:6" ht="12.75">
      <c r="A314"/>
      <c r="B314" t="s">
        <v>307</v>
      </c>
      <c r="C314" s="5">
        <v>290</v>
      </c>
      <c r="D314" s="5">
        <v>10837419</v>
      </c>
      <c r="E314" s="5">
        <f t="shared" si="6"/>
        <v>3114.2008620689653</v>
      </c>
      <c r="F314" s="5">
        <v>25</v>
      </c>
    </row>
    <row r="315" spans="1:6" ht="12.75">
      <c r="A315"/>
      <c r="B315" t="s">
        <v>308</v>
      </c>
      <c r="C315" s="5">
        <v>21572</v>
      </c>
      <c r="D315" s="5">
        <v>500126203</v>
      </c>
      <c r="E315" s="5">
        <f t="shared" si="6"/>
        <v>1932.0036891958714</v>
      </c>
      <c r="F315" s="5">
        <v>718</v>
      </c>
    </row>
    <row r="316" spans="1:6" ht="12.75">
      <c r="A316"/>
      <c r="B316" t="s">
        <v>309</v>
      </c>
      <c r="C316" s="5">
        <v>16861</v>
      </c>
      <c r="D316" s="5">
        <v>475753268</v>
      </c>
      <c r="E316" s="5">
        <f t="shared" si="6"/>
        <v>2351.3496036217703</v>
      </c>
      <c r="F316" s="5">
        <v>731</v>
      </c>
    </row>
    <row r="317" spans="1:6" ht="12.75">
      <c r="A317" s="3"/>
      <c r="B317" t="s">
        <v>310</v>
      </c>
      <c r="C317" s="12">
        <v>5854</v>
      </c>
      <c r="D317" s="12">
        <v>135368827</v>
      </c>
      <c r="E317" s="12">
        <f t="shared" si="6"/>
        <v>1927.01325304635</v>
      </c>
      <c r="F317" s="12">
        <v>208</v>
      </c>
    </row>
    <row r="318" spans="1:6" ht="12.75">
      <c r="A318"/>
      <c r="B318" t="s">
        <v>311</v>
      </c>
      <c r="C318" s="5">
        <v>4910</v>
      </c>
      <c r="D318" s="5">
        <v>137406753</v>
      </c>
      <c r="E318" s="5">
        <f t="shared" si="6"/>
        <v>2332.0901731160898</v>
      </c>
      <c r="F318" s="5">
        <v>244</v>
      </c>
    </row>
    <row r="319" spans="1:6" ht="12.75">
      <c r="A319"/>
      <c r="B319" t="s">
        <v>312</v>
      </c>
      <c r="C319" s="5">
        <v>15771</v>
      </c>
      <c r="D319" s="5">
        <v>313826199</v>
      </c>
      <c r="E319" s="5">
        <f t="shared" si="6"/>
        <v>1658.2450859171897</v>
      </c>
      <c r="F319" s="5">
        <v>1920</v>
      </c>
    </row>
    <row r="320" spans="1:6" ht="12.75">
      <c r="A320"/>
      <c r="B320" t="s">
        <v>313</v>
      </c>
      <c r="C320" s="5">
        <v>1795</v>
      </c>
      <c r="D320" s="5">
        <v>54848455</v>
      </c>
      <c r="E320" s="5">
        <f t="shared" si="6"/>
        <v>2546.3535283194055</v>
      </c>
      <c r="F320" s="5">
        <v>195</v>
      </c>
    </row>
    <row r="321" spans="1:6" ht="12.75">
      <c r="A321"/>
      <c r="B321" t="s">
        <v>317</v>
      </c>
      <c r="C321" s="5">
        <f>SUM(C322:C324)</f>
        <v>3453</v>
      </c>
      <c r="D321" s="5">
        <f>SUM(D322:D324)</f>
        <v>172092334</v>
      </c>
      <c r="E321" s="5">
        <f t="shared" si="6"/>
        <v>4153.208176464909</v>
      </c>
      <c r="F321" s="5">
        <f>SUM(F322:F324)</f>
        <v>225</v>
      </c>
    </row>
    <row r="322" spans="1:6" ht="12.75">
      <c r="A322"/>
      <c r="B322" t="s">
        <v>314</v>
      </c>
      <c r="C322" s="5">
        <v>1085</v>
      </c>
      <c r="D322" s="5">
        <v>45505790</v>
      </c>
      <c r="E322" s="5">
        <f t="shared" si="6"/>
        <v>3495.068356374808</v>
      </c>
      <c r="F322" s="5">
        <v>118</v>
      </c>
    </row>
    <row r="323" spans="1:6" ht="12.75">
      <c r="A323"/>
      <c r="B323" t="s">
        <v>315</v>
      </c>
      <c r="C323" s="5">
        <v>1581</v>
      </c>
      <c r="D323" s="5">
        <v>97727328</v>
      </c>
      <c r="E323" s="5">
        <f t="shared" si="6"/>
        <v>5151.134724857685</v>
      </c>
      <c r="F323" s="5">
        <v>20</v>
      </c>
    </row>
    <row r="324" spans="1:6" ht="12.75">
      <c r="A324"/>
      <c r="B324" t="s">
        <v>316</v>
      </c>
      <c r="C324" s="5">
        <v>787</v>
      </c>
      <c r="D324" s="5">
        <v>28859216</v>
      </c>
      <c r="E324" s="5">
        <f t="shared" si="6"/>
        <v>3055.825497670479</v>
      </c>
      <c r="F324" s="5">
        <v>87</v>
      </c>
    </row>
    <row r="325" spans="1:6" ht="12.75">
      <c r="A325"/>
      <c r="C325" s="5"/>
      <c r="D325" s="5"/>
      <c r="E325" s="5"/>
      <c r="F325" s="5"/>
    </row>
    <row r="326" spans="1:6" ht="12.75">
      <c r="A326"/>
      <c r="B326" s="2" t="s">
        <v>378</v>
      </c>
      <c r="C326" s="6">
        <f>+C327</f>
        <v>32196</v>
      </c>
      <c r="D326" s="6">
        <f>+D327</f>
        <v>850347411</v>
      </c>
      <c r="E326" s="6">
        <f aca="true" t="shared" si="7" ref="E326:E390">(D326/C326)/12</f>
        <v>2200.9654693129582</v>
      </c>
      <c r="F326" s="6">
        <f>+F327</f>
        <v>1020</v>
      </c>
    </row>
    <row r="327" spans="1:6" ht="12.75">
      <c r="A327"/>
      <c r="B327" t="s">
        <v>318</v>
      </c>
      <c r="C327" s="12">
        <f>SUM(C328:C334)</f>
        <v>32196</v>
      </c>
      <c r="D327" s="12">
        <f>SUM(D328:D334)</f>
        <v>850347411</v>
      </c>
      <c r="E327" s="12">
        <f t="shared" si="7"/>
        <v>2200.9654693129582</v>
      </c>
      <c r="F327" s="12">
        <f>SUM(F328:F334)</f>
        <v>1020</v>
      </c>
    </row>
    <row r="328" spans="1:6" ht="12.75">
      <c r="A328"/>
      <c r="B328" t="s">
        <v>319</v>
      </c>
      <c r="C328" s="5">
        <v>6057</v>
      </c>
      <c r="D328" s="5">
        <v>162064603</v>
      </c>
      <c r="E328" s="5">
        <f t="shared" si="7"/>
        <v>2229.7149716581366</v>
      </c>
      <c r="F328" s="5">
        <v>144</v>
      </c>
    </row>
    <row r="329" spans="1:6" ht="12.75">
      <c r="A329"/>
      <c r="B329" t="s">
        <v>320</v>
      </c>
      <c r="C329" s="5">
        <v>730</v>
      </c>
      <c r="D329" s="5">
        <v>22974884</v>
      </c>
      <c r="E329" s="5">
        <f t="shared" si="7"/>
        <v>2622.7036529680367</v>
      </c>
      <c r="F329" s="5">
        <v>15</v>
      </c>
    </row>
    <row r="330" spans="1:6" ht="12.75">
      <c r="A330"/>
      <c r="B330" t="s">
        <v>321</v>
      </c>
      <c r="C330" s="5">
        <v>18403</v>
      </c>
      <c r="D330" s="5">
        <v>439889410</v>
      </c>
      <c r="E330" s="5">
        <f t="shared" si="7"/>
        <v>1991.927991812929</v>
      </c>
      <c r="F330" s="5">
        <v>44</v>
      </c>
    </row>
    <row r="331" spans="1:6" ht="12.75">
      <c r="A331"/>
      <c r="B331" t="s">
        <v>322</v>
      </c>
      <c r="C331" s="5">
        <v>1704</v>
      </c>
      <c r="D331" s="5">
        <v>87723173</v>
      </c>
      <c r="E331" s="5">
        <f t="shared" si="7"/>
        <v>4290.061277386541</v>
      </c>
      <c r="F331" s="5">
        <v>129</v>
      </c>
    </row>
    <row r="332" spans="1:6" ht="12.75">
      <c r="A332" s="3"/>
      <c r="B332" t="s">
        <v>323</v>
      </c>
      <c r="C332" s="12">
        <v>1361</v>
      </c>
      <c r="D332" s="12">
        <v>37393972</v>
      </c>
      <c r="E332" s="12">
        <f t="shared" si="7"/>
        <v>2289.6137643889297</v>
      </c>
      <c r="F332" s="12">
        <v>116</v>
      </c>
    </row>
    <row r="333" spans="1:6" ht="12.75">
      <c r="A333"/>
      <c r="B333" t="s">
        <v>324</v>
      </c>
      <c r="C333" s="5">
        <v>3465</v>
      </c>
      <c r="D333" s="5">
        <v>84219327</v>
      </c>
      <c r="E333" s="5">
        <f t="shared" si="7"/>
        <v>2025.4768398268398</v>
      </c>
      <c r="F333" s="5">
        <v>461</v>
      </c>
    </row>
    <row r="334" spans="1:6" ht="12.75">
      <c r="A334"/>
      <c r="B334" t="s">
        <v>325</v>
      </c>
      <c r="C334" s="5">
        <v>476</v>
      </c>
      <c r="D334" s="5">
        <v>16082042</v>
      </c>
      <c r="E334" s="5">
        <f t="shared" si="7"/>
        <v>2815.483543417367</v>
      </c>
      <c r="F334" s="5">
        <v>111</v>
      </c>
    </row>
    <row r="335" spans="1:6" ht="12.75">
      <c r="A335"/>
      <c r="C335" s="5"/>
      <c r="D335" s="5"/>
      <c r="E335" s="5"/>
      <c r="F335" s="5"/>
    </row>
    <row r="336" spans="1:6" ht="12.75">
      <c r="A336"/>
      <c r="B336" s="2" t="s">
        <v>379</v>
      </c>
      <c r="C336" s="6">
        <f>+C337+C345+C349+C354</f>
        <v>114423</v>
      </c>
      <c r="D336" s="6">
        <f>+D337+D345+D349+D354</f>
        <v>4094032910</v>
      </c>
      <c r="E336" s="6">
        <f t="shared" si="7"/>
        <v>2981.650622398178</v>
      </c>
      <c r="F336" s="6">
        <f>+F337+F345+F349+F354</f>
        <v>6400</v>
      </c>
    </row>
    <row r="337" spans="1:6" ht="12.75">
      <c r="A337"/>
      <c r="B337" t="s">
        <v>326</v>
      </c>
      <c r="C337" s="5">
        <f>SUM(C338:C344)</f>
        <v>46090</v>
      </c>
      <c r="D337" s="5">
        <f>SUM(D338:D344)</f>
        <v>1974218135</v>
      </c>
      <c r="E337" s="5">
        <f t="shared" si="7"/>
        <v>3569.498327547552</v>
      </c>
      <c r="F337" s="5">
        <f>SUM(F338:F344)</f>
        <v>4871</v>
      </c>
    </row>
    <row r="338" spans="1:6" ht="12.75">
      <c r="A338"/>
      <c r="B338" t="s">
        <v>327</v>
      </c>
      <c r="C338" s="5">
        <v>18675</v>
      </c>
      <c r="D338" s="5">
        <v>1095630274</v>
      </c>
      <c r="E338" s="5">
        <f t="shared" si="7"/>
        <v>4889.023980365908</v>
      </c>
      <c r="F338" s="5">
        <v>1641</v>
      </c>
    </row>
    <row r="339" spans="1:6" ht="12.75">
      <c r="A339"/>
      <c r="B339" t="s">
        <v>328</v>
      </c>
      <c r="C339" s="5">
        <v>10109</v>
      </c>
      <c r="D339" s="5">
        <v>305442611</v>
      </c>
      <c r="E339" s="5">
        <f t="shared" si="7"/>
        <v>2517.9098740396344</v>
      </c>
      <c r="F339" s="5">
        <v>1481</v>
      </c>
    </row>
    <row r="340" spans="1:6" ht="12.75">
      <c r="A340"/>
      <c r="B340" t="s">
        <v>329</v>
      </c>
      <c r="C340" s="5">
        <v>5460</v>
      </c>
      <c r="D340" s="5">
        <v>141180854</v>
      </c>
      <c r="E340" s="5">
        <f t="shared" si="7"/>
        <v>2154.774938949939</v>
      </c>
      <c r="F340" s="5">
        <v>1239</v>
      </c>
    </row>
    <row r="341" spans="1:6" ht="12.75">
      <c r="A341"/>
      <c r="B341" t="s">
        <v>330</v>
      </c>
      <c r="C341" s="5">
        <v>2486</v>
      </c>
      <c r="D341" s="5">
        <v>97829562</v>
      </c>
      <c r="E341" s="12">
        <f t="shared" si="7"/>
        <v>3279.3497586484314</v>
      </c>
      <c r="F341" s="5">
        <v>141</v>
      </c>
    </row>
    <row r="342" spans="1:6" ht="12.75">
      <c r="A342" s="3"/>
      <c r="B342" t="s">
        <v>331</v>
      </c>
      <c r="C342" s="12">
        <v>3080</v>
      </c>
      <c r="D342" s="12">
        <v>134441717</v>
      </c>
      <c r="E342" s="12">
        <f t="shared" si="7"/>
        <v>3637.492343073593</v>
      </c>
      <c r="F342" s="12">
        <v>100</v>
      </c>
    </row>
    <row r="343" spans="1:6" ht="12.75">
      <c r="A343"/>
      <c r="B343" t="s">
        <v>332</v>
      </c>
      <c r="C343" s="5">
        <v>5005</v>
      </c>
      <c r="D343" s="5">
        <v>157848398</v>
      </c>
      <c r="E343" s="5">
        <f t="shared" si="7"/>
        <v>2628.178454878455</v>
      </c>
      <c r="F343" s="5">
        <v>209</v>
      </c>
    </row>
    <row r="344" spans="1:6" ht="12.75">
      <c r="A344"/>
      <c r="B344" t="s">
        <v>333</v>
      </c>
      <c r="C344" s="5">
        <v>1275</v>
      </c>
      <c r="D344" s="5">
        <v>41844719</v>
      </c>
      <c r="E344" s="5">
        <f t="shared" si="7"/>
        <v>2734.948954248366</v>
      </c>
      <c r="F344" s="5">
        <v>60</v>
      </c>
    </row>
    <row r="345" spans="1:6" ht="12.75">
      <c r="A345"/>
      <c r="B345" t="s">
        <v>334</v>
      </c>
      <c r="C345" s="5">
        <f>SUM(C346:C348)</f>
        <v>30886</v>
      </c>
      <c r="D345" s="5">
        <f>SUM(D346:D348)</f>
        <v>1310669257</v>
      </c>
      <c r="E345" s="5">
        <f t="shared" si="7"/>
        <v>3536.3089452610675</v>
      </c>
      <c r="F345" s="5">
        <f>SUM(F346:F348)</f>
        <v>70</v>
      </c>
    </row>
    <row r="346" spans="1:6" ht="12.75">
      <c r="A346"/>
      <c r="B346" t="s">
        <v>335</v>
      </c>
      <c r="C346" s="5">
        <v>26822</v>
      </c>
      <c r="D346" s="5">
        <v>1143523110</v>
      </c>
      <c r="E346" s="5">
        <f t="shared" si="7"/>
        <v>3552.8145738572816</v>
      </c>
      <c r="F346" s="5">
        <v>53</v>
      </c>
    </row>
    <row r="347" spans="1:6" ht="12.75">
      <c r="A347"/>
      <c r="B347" t="s">
        <v>0</v>
      </c>
      <c r="C347" s="5">
        <v>526</v>
      </c>
      <c r="D347" s="5">
        <v>17307314</v>
      </c>
      <c r="E347" s="5">
        <f t="shared" si="7"/>
        <v>2741.96989860583</v>
      </c>
      <c r="F347" s="5">
        <v>9</v>
      </c>
    </row>
    <row r="348" spans="1:6" ht="12.75">
      <c r="A348"/>
      <c r="B348" t="s">
        <v>1</v>
      </c>
      <c r="C348" s="5">
        <v>3538</v>
      </c>
      <c r="D348" s="5">
        <v>149838833</v>
      </c>
      <c r="E348" s="5">
        <f t="shared" si="7"/>
        <v>3529.273436027888</v>
      </c>
      <c r="F348" s="5">
        <v>8</v>
      </c>
    </row>
    <row r="349" spans="1:6" ht="12.75">
      <c r="A349"/>
      <c r="B349" t="s">
        <v>2</v>
      </c>
      <c r="C349" s="5">
        <f>SUM(C350:C353)</f>
        <v>21332</v>
      </c>
      <c r="D349" s="5">
        <f>SUM(D350:D353)</f>
        <v>478296908</v>
      </c>
      <c r="E349" s="5">
        <f t="shared" si="7"/>
        <v>1868.4640758797425</v>
      </c>
      <c r="F349" s="5">
        <f>SUM(F350:F353)</f>
        <v>495</v>
      </c>
    </row>
    <row r="350" spans="1:6" ht="12.75">
      <c r="A350"/>
      <c r="B350" t="s">
        <v>3</v>
      </c>
      <c r="C350" s="5">
        <v>9350</v>
      </c>
      <c r="D350" s="5">
        <v>241182603</v>
      </c>
      <c r="E350" s="5">
        <f t="shared" si="7"/>
        <v>2149.57756684492</v>
      </c>
      <c r="F350" s="5">
        <v>139</v>
      </c>
    </row>
    <row r="351" spans="1:6" ht="12.75">
      <c r="A351"/>
      <c r="B351" t="s">
        <v>4</v>
      </c>
      <c r="C351" s="5">
        <v>6214</v>
      </c>
      <c r="D351" s="5">
        <v>131105431</v>
      </c>
      <c r="E351" s="5">
        <f t="shared" si="7"/>
        <v>1758.1996432786182</v>
      </c>
      <c r="F351" s="5">
        <v>193</v>
      </c>
    </row>
    <row r="352" spans="1:6" ht="12.75">
      <c r="A352"/>
      <c r="B352" t="s">
        <v>5</v>
      </c>
      <c r="C352" s="5">
        <v>3813</v>
      </c>
      <c r="D352" s="5">
        <v>59882304</v>
      </c>
      <c r="E352" s="5">
        <f t="shared" si="7"/>
        <v>1308.731182795699</v>
      </c>
      <c r="F352" s="5">
        <v>114</v>
      </c>
    </row>
    <row r="353" spans="1:6" ht="12.75">
      <c r="A353"/>
      <c r="B353" t="s">
        <v>6</v>
      </c>
      <c r="C353" s="5">
        <v>1955</v>
      </c>
      <c r="D353" s="5">
        <v>46126570</v>
      </c>
      <c r="E353" s="5">
        <f t="shared" si="7"/>
        <v>1966.1794543904518</v>
      </c>
      <c r="F353" s="5">
        <v>49</v>
      </c>
    </row>
    <row r="354" spans="1:6" ht="12.75">
      <c r="A354"/>
      <c r="B354" t="s">
        <v>7</v>
      </c>
      <c r="C354" s="5">
        <f>SUM(C355:C358)</f>
        <v>16115</v>
      </c>
      <c r="D354" s="5">
        <f>SUM(D355:D358)</f>
        <v>330848610</v>
      </c>
      <c r="E354" s="5">
        <f t="shared" si="7"/>
        <v>1710.8729444616818</v>
      </c>
      <c r="F354" s="5">
        <f>SUM(F355:F358)</f>
        <v>964</v>
      </c>
    </row>
    <row r="355" spans="1:6" ht="12.75">
      <c r="A355"/>
      <c r="B355" t="s">
        <v>8</v>
      </c>
      <c r="C355" s="5">
        <v>7585</v>
      </c>
      <c r="D355" s="5">
        <v>191101051</v>
      </c>
      <c r="E355" s="5">
        <f t="shared" si="7"/>
        <v>2099.550109865964</v>
      </c>
      <c r="F355" s="5">
        <v>459</v>
      </c>
    </row>
    <row r="356" spans="1:6" ht="12.75">
      <c r="A356"/>
      <c r="B356" t="s">
        <v>9</v>
      </c>
      <c r="C356" s="5">
        <v>1033</v>
      </c>
      <c r="D356" s="5">
        <v>26488163</v>
      </c>
      <c r="E356" s="5">
        <f t="shared" si="7"/>
        <v>2136.8314778960953</v>
      </c>
      <c r="F356" s="5">
        <v>73</v>
      </c>
    </row>
    <row r="357" spans="1:6" ht="12.75">
      <c r="A357"/>
      <c r="B357" t="s">
        <v>10</v>
      </c>
      <c r="C357" s="5">
        <v>2958</v>
      </c>
      <c r="D357" s="5">
        <v>49821310</v>
      </c>
      <c r="E357" s="5">
        <f t="shared" si="7"/>
        <v>1403.5753324318232</v>
      </c>
      <c r="F357" s="5">
        <v>44</v>
      </c>
    </row>
    <row r="358" spans="1:6" ht="12.75">
      <c r="A358"/>
      <c r="B358" t="s">
        <v>11</v>
      </c>
      <c r="C358" s="5">
        <v>4539</v>
      </c>
      <c r="D358" s="5">
        <v>63438086</v>
      </c>
      <c r="E358" s="5">
        <f t="shared" si="7"/>
        <v>1164.6854299772342</v>
      </c>
      <c r="F358" s="5">
        <v>388</v>
      </c>
    </row>
    <row r="359" spans="1:6" ht="12.75">
      <c r="A359"/>
      <c r="C359" s="5"/>
      <c r="D359" s="5"/>
      <c r="E359" s="5"/>
      <c r="F359" s="5"/>
    </row>
    <row r="360" spans="1:6" ht="12.75">
      <c r="A360"/>
      <c r="B360" s="2" t="s">
        <v>380</v>
      </c>
      <c r="C360" s="6">
        <f>+C361+C367+C369</f>
        <v>17646</v>
      </c>
      <c r="D360" s="6">
        <f>+D361+D367+D369</f>
        <v>385014287</v>
      </c>
      <c r="E360" s="6">
        <f t="shared" si="7"/>
        <v>1818.2321158713967</v>
      </c>
      <c r="F360" s="6">
        <f>+F361+F367+F369</f>
        <v>914</v>
      </c>
    </row>
    <row r="361" spans="1:6" ht="12.75">
      <c r="A361"/>
      <c r="B361" t="s">
        <v>73</v>
      </c>
      <c r="C361" s="5">
        <f>SUM(C362:C366)</f>
        <v>4000</v>
      </c>
      <c r="D361" s="5">
        <f>SUM(D362:D366)</f>
        <v>163277266</v>
      </c>
      <c r="E361" s="5">
        <f t="shared" si="7"/>
        <v>3401.6097083333334</v>
      </c>
      <c r="F361" s="5">
        <f>SUM(F362:F366)</f>
        <v>352</v>
      </c>
    </row>
    <row r="362" spans="1:6" ht="12.75">
      <c r="A362"/>
      <c r="B362" t="s">
        <v>12</v>
      </c>
      <c r="C362" s="5">
        <v>941</v>
      </c>
      <c r="D362" s="5">
        <v>23390487</v>
      </c>
      <c r="E362" s="5">
        <f t="shared" si="7"/>
        <v>2071.421094580234</v>
      </c>
      <c r="F362" s="5">
        <v>60</v>
      </c>
    </row>
    <row r="363" spans="1:6" ht="12.75">
      <c r="A363"/>
      <c r="B363" t="s">
        <v>13</v>
      </c>
      <c r="C363" s="5">
        <v>959</v>
      </c>
      <c r="D363" s="5">
        <v>97014325</v>
      </c>
      <c r="E363" s="5">
        <f t="shared" si="7"/>
        <v>8430.16379909628</v>
      </c>
      <c r="F363" s="5">
        <v>43</v>
      </c>
    </row>
    <row r="364" spans="1:6" ht="12.75">
      <c r="A364"/>
      <c r="B364" t="s">
        <v>14</v>
      </c>
      <c r="C364" s="5">
        <v>1622</v>
      </c>
      <c r="D364" s="5">
        <v>23434100</v>
      </c>
      <c r="E364" s="5">
        <f t="shared" si="7"/>
        <v>1203.9714344430743</v>
      </c>
      <c r="F364" s="5">
        <v>66</v>
      </c>
    </row>
    <row r="365" spans="1:6" ht="12.75">
      <c r="A365"/>
      <c r="B365" t="s">
        <v>15</v>
      </c>
      <c r="C365" s="5">
        <v>75</v>
      </c>
      <c r="D365" s="5">
        <v>5715754</v>
      </c>
      <c r="E365" s="5">
        <f t="shared" si="7"/>
        <v>6350.837777777778</v>
      </c>
      <c r="F365" s="5">
        <v>21</v>
      </c>
    </row>
    <row r="366" spans="1:6" ht="12.75">
      <c r="A366" s="3"/>
      <c r="B366" t="s">
        <v>16</v>
      </c>
      <c r="C366" s="12">
        <v>403</v>
      </c>
      <c r="D366" s="12">
        <v>13722600</v>
      </c>
      <c r="E366" s="12">
        <f t="shared" si="7"/>
        <v>2837.5930521091814</v>
      </c>
      <c r="F366" s="12">
        <v>162</v>
      </c>
    </row>
    <row r="367" spans="1:6" ht="12.75">
      <c r="A367"/>
      <c r="B367" t="s">
        <v>17</v>
      </c>
      <c r="C367" s="5">
        <f>+C368</f>
        <v>967</v>
      </c>
      <c r="D367" s="5">
        <f>+D368</f>
        <v>19322610</v>
      </c>
      <c r="E367" s="5">
        <f t="shared" si="7"/>
        <v>1665.1680455015512</v>
      </c>
      <c r="F367" s="5">
        <f>+F368</f>
        <v>29</v>
      </c>
    </row>
    <row r="368" spans="1:6" ht="12.75">
      <c r="A368"/>
      <c r="B368" t="s">
        <v>396</v>
      </c>
      <c r="C368" s="5">
        <v>967</v>
      </c>
      <c r="D368" s="5">
        <v>19322610</v>
      </c>
      <c r="E368" s="5">
        <f t="shared" si="7"/>
        <v>1665.1680455015512</v>
      </c>
      <c r="F368" s="5">
        <v>29</v>
      </c>
    </row>
    <row r="369" spans="1:6" ht="12.75">
      <c r="A369"/>
      <c r="B369" t="s">
        <v>74</v>
      </c>
      <c r="C369" s="5">
        <f>SUM(C370:C372)</f>
        <v>12679</v>
      </c>
      <c r="D369" s="5">
        <f>SUM(D370:D372)</f>
        <v>202414411</v>
      </c>
      <c r="E369" s="5">
        <f t="shared" si="7"/>
        <v>1330.3783881483819</v>
      </c>
      <c r="F369" s="5">
        <f>SUM(F370:F372)</f>
        <v>533</v>
      </c>
    </row>
    <row r="370" spans="1:6" ht="12.75">
      <c r="A370"/>
      <c r="B370" t="s">
        <v>18</v>
      </c>
      <c r="C370" s="5">
        <v>1451</v>
      </c>
      <c r="D370" s="5">
        <v>19829789</v>
      </c>
      <c r="E370" s="5">
        <f t="shared" si="7"/>
        <v>1138.8576269239604</v>
      </c>
      <c r="F370" s="5">
        <v>21</v>
      </c>
    </row>
    <row r="371" spans="1:6" ht="12.75">
      <c r="A371"/>
      <c r="B371" t="s">
        <v>412</v>
      </c>
      <c r="C371" s="5">
        <v>0</v>
      </c>
      <c r="D371" s="5">
        <v>0</v>
      </c>
      <c r="E371" s="5">
        <v>0</v>
      </c>
      <c r="F371" s="5">
        <v>0</v>
      </c>
    </row>
    <row r="372" spans="1:6" ht="12.75">
      <c r="A372"/>
      <c r="B372" t="s">
        <v>413</v>
      </c>
      <c r="C372" s="5">
        <v>11228</v>
      </c>
      <c r="D372" s="5">
        <v>182584622</v>
      </c>
      <c r="E372" s="5">
        <f t="shared" si="7"/>
        <v>1355.1287109606935</v>
      </c>
      <c r="F372" s="5">
        <v>512</v>
      </c>
    </row>
    <row r="373" spans="1:6" ht="12.75">
      <c r="A373"/>
      <c r="C373" s="5"/>
      <c r="D373" s="5"/>
      <c r="E373" s="5"/>
      <c r="F373" s="5"/>
    </row>
    <row r="374" spans="1:6" ht="12.75">
      <c r="A374"/>
      <c r="B374" s="2" t="s">
        <v>381</v>
      </c>
      <c r="C374" s="6">
        <f>+C375+C379</f>
        <v>97171</v>
      </c>
      <c r="D374" s="6">
        <f>+D375+D379</f>
        <v>1399178355</v>
      </c>
      <c r="E374" s="6">
        <f t="shared" si="7"/>
        <v>1199.9279234545286</v>
      </c>
      <c r="F374" s="6">
        <f>+F375+F379</f>
        <v>4757</v>
      </c>
    </row>
    <row r="375" spans="1:6" ht="12.75">
      <c r="A375"/>
      <c r="B375" t="s">
        <v>19</v>
      </c>
      <c r="C375" s="5">
        <f>SUM(C376:C378)</f>
        <v>19018</v>
      </c>
      <c r="D375" s="5">
        <f>SUM(D376:D378)</f>
        <v>385021580</v>
      </c>
      <c r="E375" s="5">
        <f t="shared" si="7"/>
        <v>1687.0928418691065</v>
      </c>
      <c r="F375" s="5">
        <f>SUM(F376:F378)</f>
        <v>693</v>
      </c>
    </row>
    <row r="376" spans="1:6" ht="12.75">
      <c r="A376"/>
      <c r="B376" t="s">
        <v>20</v>
      </c>
      <c r="C376" s="5">
        <v>18446</v>
      </c>
      <c r="D376" s="5">
        <v>376330890</v>
      </c>
      <c r="E376" s="5">
        <f t="shared" si="7"/>
        <v>1700.1467797896564</v>
      </c>
      <c r="F376" s="5">
        <v>607</v>
      </c>
    </row>
    <row r="377" spans="1:6" ht="12.75">
      <c r="A377"/>
      <c r="B377" t="s">
        <v>21</v>
      </c>
      <c r="C377" s="5">
        <v>474</v>
      </c>
      <c r="D377" s="5">
        <v>6892592</v>
      </c>
      <c r="E377" s="5">
        <f t="shared" si="7"/>
        <v>1211.7777777777778</v>
      </c>
      <c r="F377" s="5">
        <v>70</v>
      </c>
    </row>
    <row r="378" spans="1:6" ht="12.75">
      <c r="A378"/>
      <c r="B378" t="s">
        <v>22</v>
      </c>
      <c r="C378" s="5">
        <v>98</v>
      </c>
      <c r="D378" s="5">
        <v>1798098</v>
      </c>
      <c r="E378" s="5">
        <f t="shared" si="7"/>
        <v>1528.9948979591836</v>
      </c>
      <c r="F378" s="5">
        <v>16</v>
      </c>
    </row>
    <row r="379" spans="1:6" ht="12.75">
      <c r="A379"/>
      <c r="B379" t="s">
        <v>23</v>
      </c>
      <c r="C379" s="5">
        <f>SUM(C380:C383)</f>
        <v>78153</v>
      </c>
      <c r="D379" s="5">
        <f>SUM(D380:D383)</f>
        <v>1014156775</v>
      </c>
      <c r="E379" s="12">
        <f t="shared" si="7"/>
        <v>1081.3796601964523</v>
      </c>
      <c r="F379" s="5">
        <f>SUM(F380:F383)</f>
        <v>4064</v>
      </c>
    </row>
    <row r="380" spans="1:6" ht="12.75">
      <c r="A380" s="3"/>
      <c r="B380" t="s">
        <v>24</v>
      </c>
      <c r="C380" s="12">
        <v>34015</v>
      </c>
      <c r="D380" s="12">
        <v>480513768</v>
      </c>
      <c r="E380" s="12">
        <f t="shared" si="7"/>
        <v>1177.2104659708953</v>
      </c>
      <c r="F380" s="12">
        <v>1339</v>
      </c>
    </row>
    <row r="381" spans="1:6" ht="12.75">
      <c r="A381"/>
      <c r="B381" t="s">
        <v>25</v>
      </c>
      <c r="C381" s="5">
        <v>38605</v>
      </c>
      <c r="D381" s="5">
        <v>448332317</v>
      </c>
      <c r="E381" s="5">
        <f t="shared" si="7"/>
        <v>967.7768790743859</v>
      </c>
      <c r="F381" s="5">
        <v>2321</v>
      </c>
    </row>
    <row r="382" spans="1:6" ht="12.75">
      <c r="A382"/>
      <c r="B382" t="s">
        <v>26</v>
      </c>
      <c r="C382" s="5">
        <v>2872</v>
      </c>
      <c r="D382" s="5">
        <v>56254540</v>
      </c>
      <c r="E382" s="5">
        <f t="shared" si="7"/>
        <v>1632.2696146703809</v>
      </c>
      <c r="F382" s="5">
        <v>158</v>
      </c>
    </row>
    <row r="383" spans="1:6" ht="12.75">
      <c r="A383"/>
      <c r="B383" t="s">
        <v>27</v>
      </c>
      <c r="C383" s="5">
        <v>2661</v>
      </c>
      <c r="D383" s="5">
        <v>29056150</v>
      </c>
      <c r="E383" s="5">
        <f t="shared" si="7"/>
        <v>909.9383064011023</v>
      </c>
      <c r="F383" s="5">
        <v>246</v>
      </c>
    </row>
    <row r="384" spans="1:6" ht="12.75">
      <c r="A384"/>
      <c r="C384" s="5"/>
      <c r="D384" s="5"/>
      <c r="E384" s="5"/>
      <c r="F384" s="5"/>
    </row>
    <row r="385" spans="1:6" ht="12.75">
      <c r="A385"/>
      <c r="B385" s="2" t="s">
        <v>382</v>
      </c>
      <c r="C385" s="6">
        <f>+C386+C391+C396+C402</f>
        <v>35629</v>
      </c>
      <c r="D385" s="6">
        <f>+D386+D391+D396+D402</f>
        <v>996885461</v>
      </c>
      <c r="E385" s="6">
        <f t="shared" si="7"/>
        <v>2331.6340177009365</v>
      </c>
      <c r="F385" s="6">
        <f>+F386+F391+F396+F402</f>
        <v>4776</v>
      </c>
    </row>
    <row r="386" spans="1:6" ht="12.75">
      <c r="A386"/>
      <c r="B386" t="s">
        <v>28</v>
      </c>
      <c r="C386" s="5">
        <f>SUM(C387:C390)</f>
        <v>13783</v>
      </c>
      <c r="D386" s="5">
        <f>SUM(D387:D390)</f>
        <v>469878104</v>
      </c>
      <c r="E386" s="5">
        <f t="shared" si="7"/>
        <v>2840.9278579893107</v>
      </c>
      <c r="F386" s="5">
        <f>SUM(F387:F390)</f>
        <v>2379</v>
      </c>
    </row>
    <row r="387" spans="1:6" ht="12.75">
      <c r="A387"/>
      <c r="B387" t="s">
        <v>29</v>
      </c>
      <c r="C387" s="5">
        <v>9693</v>
      </c>
      <c r="D387" s="5">
        <v>271338807</v>
      </c>
      <c r="E387" s="5">
        <f t="shared" si="7"/>
        <v>2332.77285154235</v>
      </c>
      <c r="F387" s="5">
        <v>1686</v>
      </c>
    </row>
    <row r="388" spans="1:6" ht="12.75">
      <c r="A388"/>
      <c r="B388" t="s">
        <v>30</v>
      </c>
      <c r="C388" s="5">
        <v>824</v>
      </c>
      <c r="D388" s="5">
        <v>40054353</v>
      </c>
      <c r="E388" s="5">
        <f t="shared" si="7"/>
        <v>4050.8043082524273</v>
      </c>
      <c r="F388" s="5">
        <v>177</v>
      </c>
    </row>
    <row r="389" spans="1:6" ht="12.75">
      <c r="A389"/>
      <c r="B389" t="s">
        <v>31</v>
      </c>
      <c r="C389" s="5">
        <v>2709</v>
      </c>
      <c r="D389" s="5">
        <v>144257762</v>
      </c>
      <c r="E389" s="5">
        <f t="shared" si="7"/>
        <v>4437.608034945244</v>
      </c>
      <c r="F389" s="5">
        <v>332</v>
      </c>
    </row>
    <row r="390" spans="1:6" ht="12.75">
      <c r="A390"/>
      <c r="B390" t="s">
        <v>32</v>
      </c>
      <c r="C390" s="5">
        <v>557</v>
      </c>
      <c r="D390" s="5">
        <v>14227182</v>
      </c>
      <c r="E390" s="5">
        <f t="shared" si="7"/>
        <v>2128.5430879712744</v>
      </c>
      <c r="F390" s="5">
        <v>184</v>
      </c>
    </row>
    <row r="391" spans="1:6" ht="12.75">
      <c r="A391" s="3"/>
      <c r="B391" t="s">
        <v>33</v>
      </c>
      <c r="C391" s="12">
        <f>SUM(C392:C395)</f>
        <v>10936</v>
      </c>
      <c r="D391" s="12">
        <f>SUM(D392:D395)</f>
        <v>194361406</v>
      </c>
      <c r="E391" s="12">
        <f aca="true" t="shared" si="8" ref="E391:E454">(D391/C391)/12</f>
        <v>1481.0519233113873</v>
      </c>
      <c r="F391" s="12">
        <f>SUM(F392:F395)</f>
        <v>1456</v>
      </c>
    </row>
    <row r="392" spans="1:6" ht="12.75">
      <c r="A392"/>
      <c r="B392" t="s">
        <v>34</v>
      </c>
      <c r="C392" s="5">
        <v>5517</v>
      </c>
      <c r="D392" s="5">
        <v>76043915</v>
      </c>
      <c r="E392" s="5">
        <f t="shared" si="8"/>
        <v>1148.6302187179024</v>
      </c>
      <c r="F392" s="5">
        <v>861</v>
      </c>
    </row>
    <row r="393" spans="1:6" ht="12.75">
      <c r="A393"/>
      <c r="B393" t="s">
        <v>35</v>
      </c>
      <c r="C393" s="5">
        <v>754</v>
      </c>
      <c r="D393" s="5">
        <v>25832925</v>
      </c>
      <c r="E393" s="5">
        <f t="shared" si="8"/>
        <v>2855.097811671087</v>
      </c>
      <c r="F393" s="5">
        <v>87</v>
      </c>
    </row>
    <row r="394" spans="1:6" ht="12.75">
      <c r="A394"/>
      <c r="B394" t="s">
        <v>36</v>
      </c>
      <c r="C394" s="5">
        <v>2585</v>
      </c>
      <c r="D394" s="5">
        <v>54134590</v>
      </c>
      <c r="E394" s="5">
        <f t="shared" si="8"/>
        <v>1745.1511927788524</v>
      </c>
      <c r="F394" s="5">
        <v>223</v>
      </c>
    </row>
    <row r="395" spans="1:6" ht="12.75">
      <c r="A395"/>
      <c r="B395" t="s">
        <v>37</v>
      </c>
      <c r="C395" s="5">
        <v>2080</v>
      </c>
      <c r="D395" s="5">
        <v>38349976</v>
      </c>
      <c r="E395" s="5">
        <f t="shared" si="8"/>
        <v>1536.4573717948717</v>
      </c>
      <c r="F395" s="5">
        <v>285</v>
      </c>
    </row>
    <row r="396" spans="1:6" ht="12.75">
      <c r="A396"/>
      <c r="B396" t="s">
        <v>38</v>
      </c>
      <c r="C396" s="5">
        <f>SUM(C397:C401)</f>
        <v>10817</v>
      </c>
      <c r="D396" s="5">
        <f>SUM(D397:D401)</f>
        <v>327793818</v>
      </c>
      <c r="E396" s="5">
        <f t="shared" si="8"/>
        <v>2525.298280484423</v>
      </c>
      <c r="F396" s="5">
        <f>SUM(F397:F401)</f>
        <v>834</v>
      </c>
    </row>
    <row r="397" spans="1:6" ht="12.75">
      <c r="A397"/>
      <c r="B397" t="s">
        <v>39</v>
      </c>
      <c r="C397" s="5">
        <v>6453</v>
      </c>
      <c r="D397" s="5">
        <v>183027988</v>
      </c>
      <c r="E397" s="5">
        <f t="shared" si="8"/>
        <v>2363.6033369492225</v>
      </c>
      <c r="F397" s="5">
        <v>238</v>
      </c>
    </row>
    <row r="398" spans="1:6" ht="12.75">
      <c r="A398"/>
      <c r="B398" t="s">
        <v>40</v>
      </c>
      <c r="C398" s="5">
        <v>548</v>
      </c>
      <c r="D398" s="5">
        <v>25302175</v>
      </c>
      <c r="E398" s="5">
        <f t="shared" si="8"/>
        <v>3847.6543491484185</v>
      </c>
      <c r="F398" s="5">
        <v>44</v>
      </c>
    </row>
    <row r="399" spans="1:6" ht="12.75">
      <c r="A399"/>
      <c r="B399" t="s">
        <v>41</v>
      </c>
      <c r="C399" s="5">
        <v>772</v>
      </c>
      <c r="D399" s="5">
        <v>26759723</v>
      </c>
      <c r="E399" s="5">
        <f t="shared" si="8"/>
        <v>2888.571135578584</v>
      </c>
      <c r="F399" s="5">
        <v>72</v>
      </c>
    </row>
    <row r="400" spans="1:6" ht="12.75">
      <c r="A400"/>
      <c r="B400" t="s">
        <v>42</v>
      </c>
      <c r="C400" s="5">
        <v>1028</v>
      </c>
      <c r="D400" s="5">
        <v>20887836</v>
      </c>
      <c r="E400" s="5">
        <f t="shared" si="8"/>
        <v>1693.2422178988327</v>
      </c>
      <c r="F400" s="5">
        <v>110</v>
      </c>
    </row>
    <row r="401" spans="1:6" ht="12.75">
      <c r="A401"/>
      <c r="B401" t="s">
        <v>43</v>
      </c>
      <c r="C401" s="5">
        <v>2016</v>
      </c>
      <c r="D401" s="5">
        <v>71816096</v>
      </c>
      <c r="E401" s="5">
        <f t="shared" si="8"/>
        <v>2968.5886243386244</v>
      </c>
      <c r="F401" s="5">
        <v>370</v>
      </c>
    </row>
    <row r="402" spans="1:6" ht="12.75">
      <c r="A402"/>
      <c r="B402" t="s">
        <v>404</v>
      </c>
      <c r="C402" s="5">
        <v>93</v>
      </c>
      <c r="D402" s="5">
        <v>4852133</v>
      </c>
      <c r="E402" s="5">
        <f t="shared" si="8"/>
        <v>4347.789426523298</v>
      </c>
      <c r="F402" s="5">
        <v>107</v>
      </c>
    </row>
    <row r="403" spans="1:6" ht="12.75">
      <c r="A403"/>
      <c r="C403" s="5"/>
      <c r="D403" s="5"/>
      <c r="E403" s="5"/>
      <c r="F403" s="5"/>
    </row>
    <row r="404" spans="1:6" ht="12.75">
      <c r="A404"/>
      <c r="B404" s="2" t="s">
        <v>91</v>
      </c>
      <c r="C404" s="6">
        <f>+C406+C439+C478</f>
        <v>211709</v>
      </c>
      <c r="D404" s="6">
        <f>+D406+D439+D478</f>
        <v>8192622919</v>
      </c>
      <c r="E404" s="6">
        <f t="shared" si="8"/>
        <v>3224.797134667555</v>
      </c>
      <c r="F404" s="6">
        <f>+F406+F439+F478</f>
        <v>3694</v>
      </c>
    </row>
    <row r="405" spans="1:6" ht="12.75">
      <c r="A405"/>
      <c r="C405" s="5"/>
      <c r="D405" s="5"/>
      <c r="E405" s="5"/>
      <c r="F405" s="5"/>
    </row>
    <row r="406" spans="1:6" ht="12.75">
      <c r="A406"/>
      <c r="B406" s="2" t="s">
        <v>92</v>
      </c>
      <c r="C406" s="6">
        <f>+C408+C412+C414+C416+C418+C420+C422+C427+C429</f>
        <v>35332</v>
      </c>
      <c r="D406" s="6">
        <f>+D408+D412+D414+D416+D418+D420+D422+D427+D429</f>
        <v>2032958722</v>
      </c>
      <c r="E406" s="6">
        <f t="shared" si="8"/>
        <v>4794.894906411563</v>
      </c>
      <c r="F406" s="6">
        <f>+F408+F412+F414+F416+F418+F420+F422+F427+F429</f>
        <v>545</v>
      </c>
    </row>
    <row r="407" spans="1:6" ht="12.75">
      <c r="A407"/>
      <c r="B407" s="2"/>
      <c r="C407" s="5"/>
      <c r="D407" s="5"/>
      <c r="E407" s="5"/>
      <c r="F407" s="5"/>
    </row>
    <row r="408" spans="1:6" ht="12.75">
      <c r="A408"/>
      <c r="B408" t="s">
        <v>341</v>
      </c>
      <c r="C408" s="5">
        <f>1+347+6189</f>
        <v>6537</v>
      </c>
      <c r="D408" s="5">
        <f>85408+7370749+311505486</f>
        <v>318961643</v>
      </c>
      <c r="E408" s="5">
        <f t="shared" si="8"/>
        <v>4066.1063051348733</v>
      </c>
      <c r="F408" s="5">
        <f>1+5+198</f>
        <v>204</v>
      </c>
    </row>
    <row r="409" spans="1:6" ht="12.75">
      <c r="A409"/>
      <c r="C409" s="5"/>
      <c r="D409" s="5"/>
      <c r="E409" s="5"/>
      <c r="F409" s="5"/>
    </row>
    <row r="410" spans="2:6" ht="12.75">
      <c r="B410" s="8" t="s">
        <v>44</v>
      </c>
      <c r="C410" s="12">
        <v>5787</v>
      </c>
      <c r="D410" s="12">
        <v>264037541</v>
      </c>
      <c r="E410" s="12">
        <f t="shared" si="8"/>
        <v>3802.1649242555154</v>
      </c>
      <c r="F410" s="12">
        <v>196</v>
      </c>
    </row>
    <row r="411" spans="2:6" ht="12.75">
      <c r="B411" s="8"/>
      <c r="C411" s="5"/>
      <c r="D411" s="5"/>
      <c r="E411" s="5"/>
      <c r="F411" s="5"/>
    </row>
    <row r="412" spans="2:6" ht="12.75">
      <c r="B412" t="s">
        <v>342</v>
      </c>
      <c r="C412" s="5">
        <v>3</v>
      </c>
      <c r="D412" s="5">
        <v>115914</v>
      </c>
      <c r="E412" s="5">
        <f t="shared" si="8"/>
        <v>3219.8333333333335</v>
      </c>
      <c r="F412" s="5">
        <v>1</v>
      </c>
    </row>
    <row r="413" spans="1:6" ht="12.75">
      <c r="A413" s="3"/>
      <c r="C413" s="5"/>
      <c r="D413" s="5"/>
      <c r="E413" s="5"/>
      <c r="F413" s="5"/>
    </row>
    <row r="414" spans="1:6" ht="12.75">
      <c r="A414" s="9"/>
      <c r="B414" s="8" t="s">
        <v>343</v>
      </c>
      <c r="C414" s="5">
        <v>109</v>
      </c>
      <c r="D414" s="5">
        <v>8277648</v>
      </c>
      <c r="E414" s="5">
        <f t="shared" si="8"/>
        <v>6328.477064220184</v>
      </c>
      <c r="F414" s="5">
        <v>9</v>
      </c>
    </row>
    <row r="415" spans="1:6" ht="12.75">
      <c r="A415" s="9"/>
      <c r="C415" s="5"/>
      <c r="D415" s="5"/>
      <c r="E415" s="5"/>
      <c r="F415" s="5"/>
    </row>
    <row r="416" spans="1:6" ht="12.75">
      <c r="A416" s="9"/>
      <c r="B416" t="s">
        <v>353</v>
      </c>
      <c r="C416" s="5">
        <v>131</v>
      </c>
      <c r="D416" s="5">
        <v>10594029</v>
      </c>
      <c r="E416" s="5">
        <f t="shared" si="8"/>
        <v>6739.204198473282</v>
      </c>
      <c r="F416" s="5">
        <v>9</v>
      </c>
    </row>
    <row r="417" spans="1:6" ht="12.75">
      <c r="A417" s="9"/>
      <c r="C417" s="5"/>
      <c r="D417" s="5"/>
      <c r="E417" s="5"/>
      <c r="F417" s="5"/>
    </row>
    <row r="418" spans="1:6" ht="12.75">
      <c r="A418" s="9"/>
      <c r="B418" t="s">
        <v>344</v>
      </c>
      <c r="C418" s="5">
        <f>3+1740</f>
        <v>1743</v>
      </c>
      <c r="D418" s="5">
        <f>97834507+55654</f>
        <v>97890161</v>
      </c>
      <c r="E418" s="5">
        <f t="shared" si="8"/>
        <v>4680.156865557467</v>
      </c>
      <c r="F418" s="5">
        <f>8+1</f>
        <v>9</v>
      </c>
    </row>
    <row r="419" spans="3:6" ht="12.75">
      <c r="C419" s="5"/>
      <c r="D419" s="5"/>
      <c r="E419" s="5"/>
      <c r="F419" s="5"/>
    </row>
    <row r="420" spans="1:6" ht="12.75">
      <c r="A420" s="9"/>
      <c r="B420" t="s">
        <v>356</v>
      </c>
      <c r="C420" s="5">
        <v>571</v>
      </c>
      <c r="D420" s="5">
        <v>24122610</v>
      </c>
      <c r="E420" s="5">
        <f t="shared" si="8"/>
        <v>3520.5210157618217</v>
      </c>
      <c r="F420" s="5">
        <v>25</v>
      </c>
    </row>
    <row r="421" spans="3:6" ht="12.75">
      <c r="C421" s="5"/>
      <c r="D421" s="5"/>
      <c r="E421" s="5"/>
      <c r="F421" s="5"/>
    </row>
    <row r="422" spans="1:6" ht="12.75">
      <c r="A422" s="9"/>
      <c r="B422" t="s">
        <v>366</v>
      </c>
      <c r="C422" s="5">
        <f>SUM(C423:C425)</f>
        <v>95</v>
      </c>
      <c r="D422" s="5">
        <f>SUM(D423:D425)</f>
        <v>2221605</v>
      </c>
      <c r="E422" s="5">
        <f t="shared" si="8"/>
        <v>1948.7763157894735</v>
      </c>
      <c r="F422" s="5">
        <f>SUM(F423:F425)</f>
        <v>5</v>
      </c>
    </row>
    <row r="423" spans="2:6" ht="12.75">
      <c r="B423" t="s">
        <v>22</v>
      </c>
      <c r="C423" s="5">
        <v>18</v>
      </c>
      <c r="D423" s="5">
        <v>607172</v>
      </c>
      <c r="E423" s="5">
        <f t="shared" si="8"/>
        <v>2810.9814814814818</v>
      </c>
      <c r="F423" s="5">
        <v>1</v>
      </c>
    </row>
    <row r="424" spans="1:6" ht="12.75">
      <c r="A424" s="9"/>
      <c r="B424" t="s">
        <v>361</v>
      </c>
      <c r="C424" s="5">
        <v>30</v>
      </c>
      <c r="D424" s="5">
        <v>452487</v>
      </c>
      <c r="E424" s="5">
        <f t="shared" si="8"/>
        <v>1256.9083333333333</v>
      </c>
      <c r="F424" s="5">
        <v>2</v>
      </c>
    </row>
    <row r="425" spans="2:6" ht="12.75">
      <c r="B425" t="s">
        <v>362</v>
      </c>
      <c r="C425" s="5">
        <v>47</v>
      </c>
      <c r="D425" s="5">
        <v>1161946</v>
      </c>
      <c r="E425" s="5">
        <f t="shared" si="8"/>
        <v>2060.1879432624114</v>
      </c>
      <c r="F425" s="5">
        <v>2</v>
      </c>
    </row>
    <row r="426" spans="3:6" ht="12.75">
      <c r="C426" s="5"/>
      <c r="D426" s="5"/>
      <c r="E426" s="5"/>
      <c r="F426" s="5"/>
    </row>
    <row r="427" spans="2:6" ht="12.75">
      <c r="B427" t="s">
        <v>346</v>
      </c>
      <c r="C427" s="5">
        <v>129</v>
      </c>
      <c r="D427" s="5">
        <v>2787518</v>
      </c>
      <c r="E427" s="5">
        <f t="shared" si="8"/>
        <v>1800.7222222222224</v>
      </c>
      <c r="F427" s="5">
        <v>1</v>
      </c>
    </row>
    <row r="428" spans="3:6" ht="12.75">
      <c r="C428" s="5"/>
      <c r="D428" s="5"/>
      <c r="E428" s="5"/>
      <c r="F428" s="5"/>
    </row>
    <row r="429" spans="2:6" ht="12.75">
      <c r="B429" s="8" t="s">
        <v>347</v>
      </c>
      <c r="C429" s="5">
        <f>SUM(C430:C437)</f>
        <v>26014</v>
      </c>
      <c r="D429" s="5">
        <f>SUM(D430:D437)</f>
        <v>1567987594</v>
      </c>
      <c r="E429" s="5">
        <f t="shared" si="8"/>
        <v>5022.8966261756495</v>
      </c>
      <c r="F429" s="5">
        <f>SUM(F430:F437)</f>
        <v>282</v>
      </c>
    </row>
    <row r="430" spans="2:6" ht="12.75">
      <c r="B430" t="s">
        <v>45</v>
      </c>
      <c r="C430" s="5">
        <v>6181</v>
      </c>
      <c r="D430" s="5">
        <v>284823705</v>
      </c>
      <c r="E430" s="5">
        <f t="shared" si="8"/>
        <v>3840.0434800194143</v>
      </c>
      <c r="F430" s="5">
        <v>22</v>
      </c>
    </row>
    <row r="431" spans="2:6" ht="12.75">
      <c r="B431" t="s">
        <v>81</v>
      </c>
      <c r="C431" s="5">
        <v>800</v>
      </c>
      <c r="D431" s="5">
        <v>68741807</v>
      </c>
      <c r="E431" s="5">
        <f t="shared" si="8"/>
        <v>7160.604895833333</v>
      </c>
      <c r="F431" s="5">
        <v>27</v>
      </c>
    </row>
    <row r="432" spans="2:6" ht="12.75">
      <c r="B432" t="s">
        <v>46</v>
      </c>
      <c r="C432" s="5">
        <v>393</v>
      </c>
      <c r="D432" s="5">
        <v>22755049</v>
      </c>
      <c r="E432" s="5">
        <f t="shared" si="8"/>
        <v>4825.074003392706</v>
      </c>
      <c r="F432" s="5">
        <v>14</v>
      </c>
    </row>
    <row r="433" spans="2:6" ht="12.75">
      <c r="B433" t="s">
        <v>47</v>
      </c>
      <c r="C433" s="5">
        <v>2961</v>
      </c>
      <c r="D433" s="5">
        <v>176774651</v>
      </c>
      <c r="E433" s="5">
        <f t="shared" si="8"/>
        <v>4975.083051896881</v>
      </c>
      <c r="F433" s="5">
        <v>101</v>
      </c>
    </row>
    <row r="434" spans="2:6" ht="12.75">
      <c r="B434" t="s">
        <v>48</v>
      </c>
      <c r="C434" s="5">
        <v>78</v>
      </c>
      <c r="D434" s="5">
        <v>3185873</v>
      </c>
      <c r="E434" s="5">
        <f t="shared" si="8"/>
        <v>3403.71047008547</v>
      </c>
      <c r="F434" s="5">
        <v>2</v>
      </c>
    </row>
    <row r="435" spans="1:6" ht="12.75">
      <c r="A435" s="9"/>
      <c r="B435" t="s">
        <v>49</v>
      </c>
      <c r="C435" s="5">
        <v>1592</v>
      </c>
      <c r="D435" s="5">
        <v>91672128</v>
      </c>
      <c r="E435" s="5">
        <f t="shared" si="8"/>
        <v>4798.582914572865</v>
      </c>
      <c r="F435" s="5">
        <v>85</v>
      </c>
    </row>
    <row r="436" spans="1:6" ht="12.75">
      <c r="A436" s="9"/>
      <c r="B436" t="s">
        <v>416</v>
      </c>
      <c r="C436" s="5">
        <v>14</v>
      </c>
      <c r="D436" s="5">
        <v>1262471</v>
      </c>
      <c r="E436" s="5">
        <f t="shared" si="8"/>
        <v>7514.708333333333</v>
      </c>
      <c r="F436" s="5">
        <v>1</v>
      </c>
    </row>
    <row r="437" spans="1:6" ht="12.75">
      <c r="A437"/>
      <c r="B437" t="s">
        <v>50</v>
      </c>
      <c r="C437" s="5">
        <v>13995</v>
      </c>
      <c r="D437" s="5">
        <v>918771910</v>
      </c>
      <c r="E437" s="5">
        <f t="shared" si="8"/>
        <v>5470.834286054543</v>
      </c>
      <c r="F437" s="5">
        <v>30</v>
      </c>
    </row>
    <row r="438" spans="1:6" ht="12.75">
      <c r="A438"/>
      <c r="C438" s="5"/>
      <c r="D438" s="5"/>
      <c r="E438" s="5"/>
      <c r="F438" s="5"/>
    </row>
    <row r="439" spans="1:6" ht="12.75">
      <c r="A439"/>
      <c r="B439" s="2" t="s">
        <v>93</v>
      </c>
      <c r="C439" s="6">
        <f>+C441+C443+C446+C448+C452+C454+C456+C463+C465+C467+C469</f>
        <v>64343</v>
      </c>
      <c r="D439" s="6">
        <f>+D441+D443+D446+D448+D452+D454+D456+D463+D465+D467+D469</f>
        <v>2579412400</v>
      </c>
      <c r="E439" s="6">
        <f t="shared" si="8"/>
        <v>3340.7058006827992</v>
      </c>
      <c r="F439" s="6">
        <f>+F441+F443+F446+F448+F452+F454+F456+F463+F465+F467+F469</f>
        <v>546</v>
      </c>
    </row>
    <row r="440" spans="1:6" ht="12.75">
      <c r="A440"/>
      <c r="B440" s="2"/>
      <c r="C440" s="5"/>
      <c r="D440" s="5"/>
      <c r="E440" s="5"/>
      <c r="F440" s="5"/>
    </row>
    <row r="441" spans="1:6" ht="12.75">
      <c r="A441"/>
      <c r="B441" s="8" t="s">
        <v>348</v>
      </c>
      <c r="C441" s="5">
        <v>60</v>
      </c>
      <c r="D441" s="5">
        <v>2204216</v>
      </c>
      <c r="E441" s="5">
        <f t="shared" si="8"/>
        <v>3061.411111111111</v>
      </c>
      <c r="F441" s="5">
        <v>1</v>
      </c>
    </row>
    <row r="442" spans="1:6" ht="12.75">
      <c r="A442"/>
      <c r="B442" t="s">
        <v>90</v>
      </c>
      <c r="C442" s="5"/>
      <c r="D442" s="5"/>
      <c r="E442" s="5"/>
      <c r="F442" s="5"/>
    </row>
    <row r="443" spans="1:6" ht="12.75">
      <c r="A443"/>
      <c r="B443" t="s">
        <v>349</v>
      </c>
      <c r="C443" s="5">
        <f>+C444</f>
        <v>474</v>
      </c>
      <c r="D443" s="5">
        <f>+D444</f>
        <v>6250243</v>
      </c>
      <c r="E443" s="5">
        <f t="shared" si="8"/>
        <v>1098.8472222222222</v>
      </c>
      <c r="F443" s="5">
        <f>+F444</f>
        <v>37</v>
      </c>
    </row>
    <row r="444" spans="1:6" ht="12.75">
      <c r="A444"/>
      <c r="B444" t="s">
        <v>80</v>
      </c>
      <c r="C444" s="5">
        <v>474</v>
      </c>
      <c r="D444" s="5">
        <v>6250243</v>
      </c>
      <c r="E444" s="5">
        <f t="shared" si="8"/>
        <v>1098.8472222222222</v>
      </c>
      <c r="F444" s="5">
        <v>37</v>
      </c>
    </row>
    <row r="445" spans="1:6" ht="12.75">
      <c r="A445" s="3" t="s">
        <v>90</v>
      </c>
      <c r="C445" s="5"/>
      <c r="D445" s="5"/>
      <c r="E445" s="5"/>
      <c r="F445" s="5"/>
    </row>
    <row r="446" spans="1:6" ht="12.75">
      <c r="A446" s="3"/>
      <c r="B446" t="s">
        <v>350</v>
      </c>
      <c r="C446" s="5">
        <v>51</v>
      </c>
      <c r="D446" s="5">
        <v>639212</v>
      </c>
      <c r="E446" s="5">
        <f t="shared" si="8"/>
        <v>1044.4640522875818</v>
      </c>
      <c r="F446" s="5">
        <v>1</v>
      </c>
    </row>
    <row r="447" spans="1:6" ht="12.75">
      <c r="A447" s="3"/>
      <c r="B447" s="8"/>
      <c r="C447" s="5"/>
      <c r="D447" s="5"/>
      <c r="E447" s="5"/>
      <c r="F447" s="5"/>
    </row>
    <row r="448" spans="1:6" ht="12.75">
      <c r="A448"/>
      <c r="B448" s="8" t="s">
        <v>351</v>
      </c>
      <c r="C448" s="5">
        <f>SUM(C449:C450)</f>
        <v>429</v>
      </c>
      <c r="D448" s="5">
        <f>SUM(D449:D450)</f>
        <v>22460637</v>
      </c>
      <c r="E448" s="5">
        <f t="shared" si="8"/>
        <v>4362.9831002331</v>
      </c>
      <c r="F448" s="5">
        <f>SUM(F449:F450)</f>
        <v>2</v>
      </c>
    </row>
    <row r="449" spans="1:6" ht="12.75">
      <c r="A449" s="9"/>
      <c r="B449" t="s">
        <v>275</v>
      </c>
      <c r="C449" s="5">
        <v>56</v>
      </c>
      <c r="D449" s="5">
        <v>3045429</v>
      </c>
      <c r="E449" s="5">
        <f t="shared" si="8"/>
        <v>4531.888392857143</v>
      </c>
      <c r="F449" s="5">
        <v>1</v>
      </c>
    </row>
    <row r="450" spans="1:6" ht="12.75">
      <c r="A450" s="9"/>
      <c r="B450" t="s">
        <v>279</v>
      </c>
      <c r="C450" s="5">
        <v>373</v>
      </c>
      <c r="D450" s="5">
        <v>19415208</v>
      </c>
      <c r="E450" s="5">
        <f t="shared" si="8"/>
        <v>4337.624664879357</v>
      </c>
      <c r="F450" s="5">
        <v>1</v>
      </c>
    </row>
    <row r="451" spans="1:6" ht="12.75">
      <c r="A451" s="9"/>
      <c r="C451" s="5"/>
      <c r="D451" s="5"/>
      <c r="E451" s="5"/>
      <c r="F451" s="5"/>
    </row>
    <row r="452" spans="1:6" ht="12.75">
      <c r="A452" s="9"/>
      <c r="B452" s="8" t="s">
        <v>352</v>
      </c>
      <c r="C452" s="5">
        <v>15</v>
      </c>
      <c r="D452" s="5">
        <v>238817</v>
      </c>
      <c r="E452" s="5">
        <f t="shared" si="8"/>
        <v>1326.7611111111112</v>
      </c>
      <c r="F452" s="5">
        <v>1</v>
      </c>
    </row>
    <row r="453" spans="1:6" ht="12.75">
      <c r="A453" s="9"/>
      <c r="C453" s="5"/>
      <c r="D453" s="5"/>
      <c r="E453" s="5"/>
      <c r="F453" s="5"/>
    </row>
    <row r="454" spans="1:6" ht="12.75">
      <c r="A454" s="9"/>
      <c r="B454" t="s">
        <v>353</v>
      </c>
      <c r="C454" s="5">
        <v>1</v>
      </c>
      <c r="D454" s="5">
        <v>7320</v>
      </c>
      <c r="E454" s="5">
        <f t="shared" si="8"/>
        <v>610</v>
      </c>
      <c r="F454" s="5">
        <v>1</v>
      </c>
    </row>
    <row r="455" spans="1:6" ht="12.75">
      <c r="A455" s="9"/>
      <c r="C455" s="5"/>
      <c r="D455" s="5"/>
      <c r="E455" s="5"/>
      <c r="F455" s="5"/>
    </row>
    <row r="456" spans="1:6" ht="12.75">
      <c r="A456" s="9"/>
      <c r="B456" t="s">
        <v>354</v>
      </c>
      <c r="C456" s="5">
        <f>SUM(C457:C461)</f>
        <v>34821</v>
      </c>
      <c r="D456" s="5">
        <f>SUM(D457:D461)</f>
        <v>1293422704</v>
      </c>
      <c r="E456" s="5">
        <f aca="true" t="shared" si="9" ref="E456:E519">(D456/C456)/12</f>
        <v>3095.408671012703</v>
      </c>
      <c r="F456" s="5">
        <f>SUM(F457:F461)</f>
        <v>55</v>
      </c>
    </row>
    <row r="457" spans="1:6" ht="12.75">
      <c r="A457" s="9"/>
      <c r="B457" t="s">
        <v>319</v>
      </c>
      <c r="C457" s="5">
        <v>1278</v>
      </c>
      <c r="D457" s="5">
        <v>38986137</v>
      </c>
      <c r="E457" s="5">
        <f>(D457/C457)/12</f>
        <v>2542.1320422535214</v>
      </c>
      <c r="F457" s="5">
        <v>4</v>
      </c>
    </row>
    <row r="458" spans="1:6" ht="12.75">
      <c r="A458" s="9"/>
      <c r="B458" t="s">
        <v>320</v>
      </c>
      <c r="C458" s="5">
        <v>4326</v>
      </c>
      <c r="D458" s="5">
        <v>100674366</v>
      </c>
      <c r="E458" s="5">
        <f>(D458/C458)/12</f>
        <v>1939.3274387424872</v>
      </c>
      <c r="F458" s="5">
        <v>17</v>
      </c>
    </row>
    <row r="459" spans="2:6" ht="12.75">
      <c r="B459" t="s">
        <v>321</v>
      </c>
      <c r="C459" s="5">
        <v>28521</v>
      </c>
      <c r="D459" s="5">
        <v>1134896106</v>
      </c>
      <c r="E459" s="5">
        <f>(D459/C459)/12</f>
        <v>3315.9663230602014</v>
      </c>
      <c r="F459" s="5">
        <v>26</v>
      </c>
    </row>
    <row r="460" spans="1:6" ht="12.75">
      <c r="A460" s="9"/>
      <c r="B460" t="s">
        <v>323</v>
      </c>
      <c r="C460" s="5">
        <v>695</v>
      </c>
      <c r="D460" s="5">
        <v>18862965</v>
      </c>
      <c r="E460" s="5">
        <f>(D460/C460)/12</f>
        <v>2261.746402877698</v>
      </c>
      <c r="F460" s="5">
        <v>7</v>
      </c>
    </row>
    <row r="461" spans="1:6" ht="12.75">
      <c r="A461" s="9"/>
      <c r="B461" s="15" t="s">
        <v>431</v>
      </c>
      <c r="C461" s="5">
        <v>1</v>
      </c>
      <c r="D461" s="5">
        <v>3130</v>
      </c>
      <c r="E461" s="5">
        <f>(D461/C461)/12</f>
        <v>260.8333333333333</v>
      </c>
      <c r="F461" s="5">
        <v>1</v>
      </c>
    </row>
    <row r="462" spans="1:6" ht="12.75">
      <c r="A462" s="9"/>
      <c r="C462" s="5"/>
      <c r="D462" s="5"/>
      <c r="E462" s="5"/>
      <c r="F462" s="5"/>
    </row>
    <row r="463" spans="2:6" ht="12.75">
      <c r="B463" t="s">
        <v>355</v>
      </c>
      <c r="C463" s="5">
        <v>7855</v>
      </c>
      <c r="D463" s="5">
        <v>394912093</v>
      </c>
      <c r="E463" s="5">
        <f t="shared" si="9"/>
        <v>4189.604211754721</v>
      </c>
      <c r="F463" s="5">
        <v>20</v>
      </c>
    </row>
    <row r="464" spans="3:6" ht="12.75">
      <c r="C464" s="5"/>
      <c r="D464" s="5"/>
      <c r="E464" s="5"/>
      <c r="F464" s="5"/>
    </row>
    <row r="465" spans="2:6" ht="12.75">
      <c r="B465" t="s">
        <v>356</v>
      </c>
      <c r="C465" s="5">
        <v>117</v>
      </c>
      <c r="D465" s="5">
        <v>4968981</v>
      </c>
      <c r="E465" s="5">
        <f t="shared" si="9"/>
        <v>3539.1602564102564</v>
      </c>
      <c r="F465" s="5">
        <v>5</v>
      </c>
    </row>
    <row r="466" spans="3:6" ht="12.75">
      <c r="C466" s="5"/>
      <c r="D466" s="5"/>
      <c r="E466" s="5"/>
      <c r="F466" s="5"/>
    </row>
    <row r="467" spans="2:6" ht="12.75">
      <c r="B467" t="s">
        <v>346</v>
      </c>
      <c r="C467" s="5">
        <v>8</v>
      </c>
      <c r="D467" s="5">
        <v>374919</v>
      </c>
      <c r="E467" s="5">
        <f t="shared" si="9"/>
        <v>3905.40625</v>
      </c>
      <c r="F467" s="5">
        <v>2</v>
      </c>
    </row>
    <row r="468" spans="3:6" ht="12.75">
      <c r="C468" s="5"/>
      <c r="D468" s="5"/>
      <c r="E468" s="5"/>
      <c r="F468" s="5"/>
    </row>
    <row r="469" spans="1:6" ht="12.75">
      <c r="A469" t="s">
        <v>340</v>
      </c>
      <c r="B469" s="8" t="s">
        <v>347</v>
      </c>
      <c r="C469" s="5">
        <f>SUM(C470:C476)</f>
        <v>20512</v>
      </c>
      <c r="D469" s="5">
        <f>SUM(D470:D476)</f>
        <v>853933258</v>
      </c>
      <c r="E469" s="5">
        <f t="shared" si="9"/>
        <v>3469.242630330213</v>
      </c>
      <c r="F469" s="5">
        <f>SUM(F470:F476)</f>
        <v>421</v>
      </c>
    </row>
    <row r="470" spans="1:6" ht="12.75">
      <c r="A470"/>
      <c r="B470" t="s">
        <v>45</v>
      </c>
      <c r="C470">
        <v>2184</v>
      </c>
      <c r="D470" s="5">
        <v>102752372</v>
      </c>
      <c r="E470" s="5">
        <f t="shared" si="9"/>
        <v>3920.649114774115</v>
      </c>
      <c r="F470">
        <v>29</v>
      </c>
    </row>
    <row r="471" spans="2:6" ht="12.75">
      <c r="B471" t="s">
        <v>51</v>
      </c>
      <c r="C471" s="5">
        <v>6070</v>
      </c>
      <c r="D471" s="5">
        <v>251649492</v>
      </c>
      <c r="E471" s="5">
        <f t="shared" si="9"/>
        <v>3454.8255354200987</v>
      </c>
      <c r="F471" s="5">
        <v>92</v>
      </c>
    </row>
    <row r="472" spans="2:6" ht="12.75">
      <c r="B472" t="s">
        <v>46</v>
      </c>
      <c r="C472" s="5">
        <v>5957</v>
      </c>
      <c r="D472" s="5">
        <v>238782848</v>
      </c>
      <c r="E472" s="5">
        <f t="shared" si="9"/>
        <v>3340.367746628616</v>
      </c>
      <c r="F472" s="5">
        <v>94</v>
      </c>
    </row>
    <row r="473" spans="2:6" ht="12.75">
      <c r="B473" t="s">
        <v>47</v>
      </c>
      <c r="C473" s="5">
        <v>1818</v>
      </c>
      <c r="D473" s="5">
        <v>77827647</v>
      </c>
      <c r="E473" s="5">
        <f t="shared" si="9"/>
        <v>3567.4572332233224</v>
      </c>
      <c r="F473" s="5">
        <v>68</v>
      </c>
    </row>
    <row r="474" spans="2:6" ht="12.75">
      <c r="B474" t="s">
        <v>48</v>
      </c>
      <c r="C474" s="5">
        <v>23</v>
      </c>
      <c r="D474" s="5">
        <v>1125747</v>
      </c>
      <c r="E474" s="5">
        <f t="shared" si="9"/>
        <v>4078.7934782608695</v>
      </c>
      <c r="F474" s="5">
        <v>1</v>
      </c>
    </row>
    <row r="475" spans="1:6" ht="12.75">
      <c r="A475" s="9"/>
      <c r="B475" t="s">
        <v>49</v>
      </c>
      <c r="C475" s="5">
        <v>4403</v>
      </c>
      <c r="D475" s="5">
        <v>179257576</v>
      </c>
      <c r="E475" s="5">
        <f t="shared" si="9"/>
        <v>3392.7166325989856</v>
      </c>
      <c r="F475" s="5">
        <v>136</v>
      </c>
    </row>
    <row r="476" spans="1:6" ht="12.75">
      <c r="A476"/>
      <c r="B476" t="s">
        <v>50</v>
      </c>
      <c r="C476" s="5">
        <v>57</v>
      </c>
      <c r="D476" s="5">
        <v>2537576</v>
      </c>
      <c r="E476" s="5">
        <f t="shared" si="9"/>
        <v>3709.906432748538</v>
      </c>
      <c r="F476" s="5">
        <v>1</v>
      </c>
    </row>
    <row r="477" spans="1:6" ht="12.75">
      <c r="A477"/>
      <c r="C477" s="5"/>
      <c r="D477" s="5"/>
      <c r="E477" s="5"/>
      <c r="F477" s="5"/>
    </row>
    <row r="478" spans="1:6" ht="12.75">
      <c r="A478"/>
      <c r="B478" s="2" t="s">
        <v>94</v>
      </c>
      <c r="C478" s="6">
        <f>+C480+C482+C484+C486+C493+C495+C497+C499+C501+C511+C513+C519+C521+C523</f>
        <v>112034</v>
      </c>
      <c r="D478" s="6">
        <f>+D480+D482+D484+D486+D493+D495+D497+D499+D501+D511+D513+D519+D521+D523</f>
        <v>3580251797</v>
      </c>
      <c r="E478" s="6">
        <f t="shared" si="9"/>
        <v>2663.06939336868</v>
      </c>
      <c r="F478" s="6">
        <f>+F480+F482+F484+F486+F493+F495+F497+F499+F501+F511+F513+F519+F521+F523</f>
        <v>2603</v>
      </c>
    </row>
    <row r="479" spans="1:6" ht="12.75">
      <c r="A479"/>
      <c r="C479" s="5"/>
      <c r="D479" s="5"/>
      <c r="E479" s="5"/>
      <c r="F479" s="5"/>
    </row>
    <row r="480" spans="1:6" ht="12.75">
      <c r="A480"/>
      <c r="B480" t="s">
        <v>365</v>
      </c>
      <c r="C480" s="5">
        <v>5</v>
      </c>
      <c r="D480" s="5">
        <v>111946</v>
      </c>
      <c r="E480" s="5">
        <f t="shared" si="9"/>
        <v>1865.7666666666667</v>
      </c>
      <c r="F480" s="5">
        <v>2</v>
      </c>
    </row>
    <row r="481" spans="1:6" ht="12.75">
      <c r="A481"/>
      <c r="C481" s="5"/>
      <c r="D481" s="5"/>
      <c r="E481" s="5"/>
      <c r="F481" s="5"/>
    </row>
    <row r="482" spans="1:6" ht="12.75">
      <c r="A482"/>
      <c r="B482" t="s">
        <v>357</v>
      </c>
      <c r="C482" s="5">
        <v>2175</v>
      </c>
      <c r="D482" s="5">
        <v>105118823</v>
      </c>
      <c r="E482" s="5">
        <f t="shared" si="9"/>
        <v>4027.541111111111</v>
      </c>
      <c r="F482" s="5">
        <v>138</v>
      </c>
    </row>
    <row r="483" spans="3:6" ht="12.75">
      <c r="C483" s="5"/>
      <c r="D483" s="5"/>
      <c r="E483" s="5"/>
      <c r="F483" s="5"/>
    </row>
    <row r="484" spans="2:6" ht="12.75">
      <c r="B484" t="s">
        <v>358</v>
      </c>
      <c r="C484" s="5">
        <v>1229</v>
      </c>
      <c r="D484" s="5">
        <v>50197425</v>
      </c>
      <c r="E484" s="5">
        <f t="shared" si="9"/>
        <v>3403.6767697314895</v>
      </c>
      <c r="F484" s="5">
        <v>71</v>
      </c>
    </row>
    <row r="485" spans="3:6" ht="12.75">
      <c r="C485" s="5"/>
      <c r="D485" s="5"/>
      <c r="E485" s="5"/>
      <c r="F485" s="5"/>
    </row>
    <row r="486" spans="2:6" ht="12.75">
      <c r="B486" t="s">
        <v>350</v>
      </c>
      <c r="C486" s="5">
        <f>+C487+C488+C491</f>
        <v>4549</v>
      </c>
      <c r="D486" s="5">
        <f>+D487+D488+D491</f>
        <v>160012073</v>
      </c>
      <c r="E486" s="5">
        <f t="shared" si="9"/>
        <v>2931.26828240639</v>
      </c>
      <c r="F486" s="5">
        <f>+F487+F488+F491</f>
        <v>49</v>
      </c>
    </row>
    <row r="487" spans="2:6" ht="12.75">
      <c r="B487" t="s">
        <v>406</v>
      </c>
      <c r="C487" s="5">
        <v>5</v>
      </c>
      <c r="D487" s="5">
        <v>51832</v>
      </c>
      <c r="E487" s="5">
        <f t="shared" si="9"/>
        <v>863.8666666666667</v>
      </c>
      <c r="F487" s="5">
        <v>1</v>
      </c>
    </row>
    <row r="488" spans="2:6" ht="12.75">
      <c r="B488" t="s">
        <v>249</v>
      </c>
      <c r="C488" s="5">
        <f>SUM(C489:C490)</f>
        <v>3965</v>
      </c>
      <c r="D488" s="5">
        <f>SUM(D489:D490)</f>
        <v>131559505</v>
      </c>
      <c r="E488" s="5">
        <f t="shared" si="9"/>
        <v>2765.0169188734762</v>
      </c>
      <c r="F488" s="5">
        <f>SUM(F489:F490)</f>
        <v>40</v>
      </c>
    </row>
    <row r="489" spans="2:6" ht="12.75">
      <c r="B489" t="s">
        <v>363</v>
      </c>
      <c r="C489" s="5">
        <v>2179</v>
      </c>
      <c r="D489" s="5">
        <v>95883607</v>
      </c>
      <c r="E489" s="5">
        <f t="shared" si="9"/>
        <v>3666.9575875784</v>
      </c>
      <c r="F489" s="5">
        <v>12</v>
      </c>
    </row>
    <row r="490" spans="2:6" ht="12.75">
      <c r="B490" t="s">
        <v>250</v>
      </c>
      <c r="C490" s="5">
        <v>1786</v>
      </c>
      <c r="D490" s="5">
        <v>35675898</v>
      </c>
      <c r="E490" s="5">
        <f t="shared" si="9"/>
        <v>1664.608902575588</v>
      </c>
      <c r="F490" s="5">
        <v>28</v>
      </c>
    </row>
    <row r="491" spans="2:6" ht="12.75">
      <c r="B491" t="s">
        <v>256</v>
      </c>
      <c r="C491" s="5">
        <v>579</v>
      </c>
      <c r="D491" s="5">
        <v>28400736</v>
      </c>
      <c r="E491" s="5">
        <f t="shared" si="9"/>
        <v>4087.6131260794477</v>
      </c>
      <c r="F491" s="5">
        <v>8</v>
      </c>
    </row>
    <row r="492" spans="3:6" ht="12.75">
      <c r="C492" s="5"/>
      <c r="D492" s="5"/>
      <c r="E492" s="5"/>
      <c r="F492" s="5"/>
    </row>
    <row r="493" spans="1:6" ht="12.75">
      <c r="A493" s="9"/>
      <c r="B493" t="s">
        <v>359</v>
      </c>
      <c r="C493" s="5">
        <v>20</v>
      </c>
      <c r="D493" s="5">
        <v>695488</v>
      </c>
      <c r="E493" s="5">
        <f t="shared" si="9"/>
        <v>2897.866666666667</v>
      </c>
      <c r="F493" s="5">
        <v>2</v>
      </c>
    </row>
    <row r="494" spans="1:6" ht="12.75">
      <c r="A494" s="9"/>
      <c r="C494" s="5"/>
      <c r="D494" s="5"/>
      <c r="E494" s="5"/>
      <c r="F494" s="5"/>
    </row>
    <row r="495" spans="2:6" ht="12.75">
      <c r="B495" t="s">
        <v>342</v>
      </c>
      <c r="C495" s="5">
        <v>1248</v>
      </c>
      <c r="D495" s="5">
        <v>26100345</v>
      </c>
      <c r="E495" s="5">
        <f t="shared" si="9"/>
        <v>1742.8114983974358</v>
      </c>
      <c r="F495" s="5">
        <v>65</v>
      </c>
    </row>
    <row r="496" spans="3:6" ht="12.75">
      <c r="C496" s="5"/>
      <c r="D496" s="5"/>
      <c r="E496" s="5"/>
      <c r="F496" s="5"/>
    </row>
    <row r="497" spans="2:6" ht="12.75">
      <c r="B497" s="8" t="s">
        <v>405</v>
      </c>
      <c r="C497" s="5">
        <f>8+21</f>
        <v>29</v>
      </c>
      <c r="D497" s="5">
        <f>660650+513087</f>
        <v>1173737</v>
      </c>
      <c r="E497" s="5">
        <f t="shared" si="9"/>
        <v>3372.807471264368</v>
      </c>
      <c r="F497" s="5">
        <f>1+1</f>
        <v>2</v>
      </c>
    </row>
    <row r="498" spans="3:6" ht="12.75">
      <c r="C498" s="5"/>
      <c r="D498" s="5"/>
      <c r="E498" s="5"/>
      <c r="F498" s="5"/>
    </row>
    <row r="499" spans="2:6" ht="12.75">
      <c r="B499" t="s">
        <v>353</v>
      </c>
      <c r="C499" s="5">
        <v>81</v>
      </c>
      <c r="D499" s="5">
        <v>3343919</v>
      </c>
      <c r="E499" s="5">
        <f t="shared" si="9"/>
        <v>3440.245884773663</v>
      </c>
      <c r="F499" s="5">
        <v>4</v>
      </c>
    </row>
    <row r="500" spans="3:6" ht="12.75">
      <c r="C500" s="5"/>
      <c r="D500" s="5"/>
      <c r="E500" s="5"/>
      <c r="F500" s="5"/>
    </row>
    <row r="501" spans="2:6" ht="12.75">
      <c r="B501" t="s">
        <v>360</v>
      </c>
      <c r="C501" s="5">
        <f>+C502+C507</f>
        <v>584</v>
      </c>
      <c r="D501" s="5">
        <f>+D502+D507</f>
        <v>16230369</v>
      </c>
      <c r="E501" s="5">
        <f t="shared" si="9"/>
        <v>2315.9773116438355</v>
      </c>
      <c r="F501" s="5">
        <f>+F502+F507</f>
        <v>43</v>
      </c>
    </row>
    <row r="502" spans="2:6" ht="12.75">
      <c r="B502" t="s">
        <v>364</v>
      </c>
      <c r="C502" s="5">
        <f>SUM(C503:C506)</f>
        <v>287</v>
      </c>
      <c r="D502" s="5">
        <f>SUM(D503:D506)</f>
        <v>5911167</v>
      </c>
      <c r="E502" s="5">
        <f t="shared" si="9"/>
        <v>1716.3667247386759</v>
      </c>
      <c r="F502" s="5">
        <f>SUM(F503:F506)</f>
        <v>21</v>
      </c>
    </row>
    <row r="503" spans="1:6" ht="12.75">
      <c r="A503" s="9"/>
      <c r="B503" t="s">
        <v>307</v>
      </c>
      <c r="C503" s="5">
        <v>0</v>
      </c>
      <c r="D503" s="5">
        <v>0</v>
      </c>
      <c r="E503" s="5">
        <v>0</v>
      </c>
      <c r="F503" s="5">
        <v>0</v>
      </c>
    </row>
    <row r="504" spans="2:6" ht="12.75">
      <c r="B504" t="s">
        <v>310</v>
      </c>
      <c r="C504" s="5">
        <v>144</v>
      </c>
      <c r="D504" s="5">
        <v>2141580</v>
      </c>
      <c r="E504" s="5">
        <f t="shared" si="9"/>
        <v>1239.3402777777778</v>
      </c>
      <c r="F504" s="5">
        <v>9</v>
      </c>
    </row>
    <row r="505" spans="2:6" ht="12.75">
      <c r="B505" t="s">
        <v>311</v>
      </c>
      <c r="C505" s="5">
        <v>38</v>
      </c>
      <c r="D505" s="5">
        <v>975683</v>
      </c>
      <c r="E505" s="5">
        <f t="shared" si="9"/>
        <v>2139.655701754386</v>
      </c>
      <c r="F505" s="5">
        <v>2</v>
      </c>
    </row>
    <row r="506" spans="2:6" ht="12.75">
      <c r="B506" t="s">
        <v>312</v>
      </c>
      <c r="C506" s="5">
        <v>105</v>
      </c>
      <c r="D506" s="5">
        <v>2793904</v>
      </c>
      <c r="E506" s="5">
        <f t="shared" si="9"/>
        <v>2217.384126984127</v>
      </c>
      <c r="F506" s="5">
        <v>10</v>
      </c>
    </row>
    <row r="507" spans="1:6" ht="12.75">
      <c r="A507" s="9"/>
      <c r="B507" t="s">
        <v>317</v>
      </c>
      <c r="C507" s="5">
        <f>SUM(C508:C509)</f>
        <v>297</v>
      </c>
      <c r="D507" s="5">
        <f>SUM(D508:D509)</f>
        <v>10319202</v>
      </c>
      <c r="E507" s="5">
        <f t="shared" si="9"/>
        <v>2895.39898989899</v>
      </c>
      <c r="F507" s="5">
        <f>SUM(F508:F509)</f>
        <v>22</v>
      </c>
    </row>
    <row r="508" spans="1:6" ht="12.75">
      <c r="A508" s="9"/>
      <c r="B508" t="s">
        <v>314</v>
      </c>
      <c r="C508" s="5">
        <v>43</v>
      </c>
      <c r="D508" s="5">
        <v>1755803</v>
      </c>
      <c r="E508" s="5">
        <f t="shared" si="9"/>
        <v>3402.7189922480616</v>
      </c>
      <c r="F508" s="5">
        <v>6</v>
      </c>
    </row>
    <row r="509" spans="1:6" ht="12.75">
      <c r="A509" s="9"/>
      <c r="B509" t="s">
        <v>315</v>
      </c>
      <c r="C509" s="5">
        <v>254</v>
      </c>
      <c r="D509" s="5">
        <v>8563399</v>
      </c>
      <c r="E509" s="5">
        <f t="shared" si="9"/>
        <v>2809.5141076115488</v>
      </c>
      <c r="F509" s="5">
        <v>16</v>
      </c>
    </row>
    <row r="510" spans="1:6" ht="12.75">
      <c r="A510" s="9"/>
      <c r="C510" s="5"/>
      <c r="D510" s="5"/>
      <c r="E510" s="5"/>
      <c r="F510" s="5"/>
    </row>
    <row r="511" spans="1:6" ht="12.75">
      <c r="A511" s="9"/>
      <c r="B511" t="s">
        <v>354</v>
      </c>
      <c r="C511" s="5">
        <v>63146</v>
      </c>
      <c r="D511" s="5">
        <v>1947868737</v>
      </c>
      <c r="E511" s="5">
        <f t="shared" si="9"/>
        <v>2570.5887110822537</v>
      </c>
      <c r="F511" s="5">
        <v>973</v>
      </c>
    </row>
    <row r="512" spans="3:6" ht="12.75">
      <c r="C512" s="5"/>
      <c r="D512" s="5"/>
      <c r="E512" s="5"/>
      <c r="F512" s="5"/>
    </row>
    <row r="513" spans="2:6" ht="12.75">
      <c r="B513" t="s">
        <v>355</v>
      </c>
      <c r="C513" s="5">
        <f>SUM(C514:C517)</f>
        <v>3234</v>
      </c>
      <c r="D513" s="5">
        <f>SUM(D514:D517)</f>
        <v>77211524</v>
      </c>
      <c r="E513" s="5">
        <f t="shared" si="9"/>
        <v>1989.5775097917956</v>
      </c>
      <c r="F513" s="5">
        <f>SUM(F514:F517)</f>
        <v>105</v>
      </c>
    </row>
    <row r="514" spans="2:6" ht="12.75">
      <c r="B514" t="s">
        <v>326</v>
      </c>
      <c r="C514" s="5">
        <v>845</v>
      </c>
      <c r="D514" s="5">
        <v>17867536</v>
      </c>
      <c r="E514" s="5">
        <f t="shared" si="9"/>
        <v>1762.0844181459568</v>
      </c>
      <c r="F514" s="5">
        <v>30</v>
      </c>
    </row>
    <row r="515" spans="2:6" ht="12.75">
      <c r="B515" t="s">
        <v>334</v>
      </c>
      <c r="C515" s="5">
        <v>1049</v>
      </c>
      <c r="D515" s="5">
        <v>32486229</v>
      </c>
      <c r="E515" s="5">
        <f t="shared" si="9"/>
        <v>2580.729980934223</v>
      </c>
      <c r="F515" s="5">
        <v>5</v>
      </c>
    </row>
    <row r="516" spans="2:6" ht="12.75">
      <c r="B516" t="s">
        <v>2</v>
      </c>
      <c r="C516" s="5">
        <v>221</v>
      </c>
      <c r="D516" s="5">
        <v>4234188</v>
      </c>
      <c r="E516" s="5">
        <f t="shared" si="9"/>
        <v>1596.6018099547512</v>
      </c>
      <c r="F516" s="5">
        <v>6</v>
      </c>
    </row>
    <row r="517" spans="1:6" ht="12.75">
      <c r="A517" s="9"/>
      <c r="B517" t="s">
        <v>7</v>
      </c>
      <c r="C517" s="5">
        <v>1119</v>
      </c>
      <c r="D517" s="5">
        <v>22623571</v>
      </c>
      <c r="E517" s="5">
        <f t="shared" si="9"/>
        <v>1684.805704498064</v>
      </c>
      <c r="F517" s="5">
        <v>64</v>
      </c>
    </row>
    <row r="518" spans="1:6" ht="12.75">
      <c r="A518" s="9"/>
      <c r="C518" s="5"/>
      <c r="D518" s="5"/>
      <c r="E518" s="5"/>
      <c r="F518" s="5"/>
    </row>
    <row r="519" spans="1:6" ht="12.75">
      <c r="A519" s="9"/>
      <c r="B519" t="s">
        <v>345</v>
      </c>
      <c r="C519" s="5">
        <f>4560+45</f>
        <v>4605</v>
      </c>
      <c r="D519" s="5">
        <f>60782158+478086</f>
        <v>61260244</v>
      </c>
      <c r="E519" s="5">
        <f t="shared" si="9"/>
        <v>1108.5820484980093</v>
      </c>
      <c r="F519" s="5">
        <f>124+3</f>
        <v>127</v>
      </c>
    </row>
    <row r="520" spans="1:6" ht="12.75">
      <c r="A520" s="9"/>
      <c r="C520" s="5"/>
      <c r="D520" s="5"/>
      <c r="E520" s="5"/>
      <c r="F520" s="5"/>
    </row>
    <row r="521" spans="1:6" ht="12.75">
      <c r="A521" s="9"/>
      <c r="B521" t="s">
        <v>346</v>
      </c>
      <c r="C521" s="5">
        <v>487</v>
      </c>
      <c r="D521" s="5">
        <v>16332281</v>
      </c>
      <c r="E521" s="5">
        <f aca="true" t="shared" si="10" ref="E521:E529">(D521/C521)/12</f>
        <v>2794.7092744695415</v>
      </c>
      <c r="F521" s="5">
        <v>61</v>
      </c>
    </row>
    <row r="522" spans="3:6" ht="12.75">
      <c r="C522" s="5"/>
      <c r="D522" s="5"/>
      <c r="E522" s="5"/>
      <c r="F522" s="5"/>
    </row>
    <row r="523" spans="2:6" ht="12.75">
      <c r="B523" s="8" t="s">
        <v>347</v>
      </c>
      <c r="C523" s="5">
        <f>SUM(C524:C529)</f>
        <v>30642</v>
      </c>
      <c r="D523" s="5">
        <f>SUM(D524:D529)</f>
        <v>1114594886</v>
      </c>
      <c r="E523" s="5">
        <f t="shared" si="10"/>
        <v>3031.2286132323825</v>
      </c>
      <c r="F523" s="5">
        <f>SUM(F524:F529)</f>
        <v>961</v>
      </c>
    </row>
    <row r="524" spans="2:6" ht="12.75">
      <c r="B524" t="s">
        <v>45</v>
      </c>
      <c r="C524" s="5">
        <v>16704</v>
      </c>
      <c r="D524" s="5">
        <v>547465980</v>
      </c>
      <c r="E524" s="5">
        <f t="shared" si="10"/>
        <v>2731.2119851532566</v>
      </c>
      <c r="F524" s="5">
        <v>463</v>
      </c>
    </row>
    <row r="525" spans="2:6" ht="12.75">
      <c r="B525" t="s">
        <v>51</v>
      </c>
      <c r="C525" s="5">
        <v>9883</v>
      </c>
      <c r="D525" s="5">
        <v>421916699</v>
      </c>
      <c r="E525" s="5">
        <f t="shared" si="10"/>
        <v>3557.596369186145</v>
      </c>
      <c r="F525" s="5">
        <v>290</v>
      </c>
    </row>
    <row r="526" spans="2:6" ht="12.75">
      <c r="B526" t="s">
        <v>46</v>
      </c>
      <c r="C526" s="5">
        <v>1454</v>
      </c>
      <c r="D526" s="5">
        <v>50480684</v>
      </c>
      <c r="E526" s="5">
        <f t="shared" si="10"/>
        <v>2893.207473635947</v>
      </c>
      <c r="F526" s="5">
        <v>46</v>
      </c>
    </row>
    <row r="527" spans="2:6" ht="12.75">
      <c r="B527" t="s">
        <v>47</v>
      </c>
      <c r="C527" s="5">
        <v>966</v>
      </c>
      <c r="D527" s="5">
        <v>24536807</v>
      </c>
      <c r="E527" s="5">
        <f t="shared" si="10"/>
        <v>2116.701777087647</v>
      </c>
      <c r="F527" s="5">
        <v>63</v>
      </c>
    </row>
    <row r="528" spans="2:6" ht="12.75">
      <c r="B528" t="s">
        <v>48</v>
      </c>
      <c r="C528" s="5">
        <v>448</v>
      </c>
      <c r="D528" s="5">
        <v>19666486</v>
      </c>
      <c r="E528" s="5">
        <f t="shared" si="10"/>
        <v>3658.2005208333335</v>
      </c>
      <c r="F528" s="5">
        <v>30</v>
      </c>
    </row>
    <row r="529" spans="1:6" ht="12.75">
      <c r="A529" s="3"/>
      <c r="B529" t="s">
        <v>49</v>
      </c>
      <c r="C529" s="5">
        <v>1187</v>
      </c>
      <c r="D529" s="5">
        <v>50528230</v>
      </c>
      <c r="E529" s="5">
        <f t="shared" si="10"/>
        <v>3547.334316203314</v>
      </c>
      <c r="F529" s="5">
        <v>69</v>
      </c>
    </row>
    <row r="530" spans="1:6" ht="12.75">
      <c r="A530"/>
      <c r="C530" s="5"/>
      <c r="D530" s="5"/>
      <c r="E530" s="5"/>
      <c r="F530" s="5"/>
    </row>
    <row r="531" spans="1:6" ht="12.75">
      <c r="A531"/>
      <c r="B531" s="16" t="s">
        <v>432</v>
      </c>
      <c r="C531" s="5"/>
      <c r="D531" s="5"/>
      <c r="E531" s="5"/>
      <c r="F531" s="5"/>
    </row>
    <row r="532" spans="1:6" ht="12.75">
      <c r="A532"/>
      <c r="C532" s="5"/>
      <c r="D532" s="5"/>
      <c r="E532" s="5"/>
      <c r="F532" s="5"/>
    </row>
    <row r="533" spans="1:6" ht="12.75">
      <c r="A533"/>
      <c r="C533" s="5"/>
      <c r="D533" s="5"/>
      <c r="E533" s="5"/>
      <c r="F533" s="5"/>
    </row>
    <row r="534" spans="1:6" ht="12.75">
      <c r="A534"/>
      <c r="C534" s="5"/>
      <c r="D534" s="5"/>
      <c r="E534" s="5"/>
      <c r="F534" s="5"/>
    </row>
    <row r="535" spans="1:6" ht="12.75">
      <c r="A535"/>
      <c r="C535" s="5"/>
      <c r="D535" s="5"/>
      <c r="E535" s="5"/>
      <c r="F535" s="5"/>
    </row>
    <row r="536" ht="12.75">
      <c r="A536"/>
    </row>
    <row r="537" ht="12.75">
      <c r="A537"/>
    </row>
  </sheetData>
  <printOptions/>
  <pageMargins left="0.25" right="0.25" top="1" bottom="1" header="0.5" footer="0.5"/>
  <pageSetup horizontalDpi="600" verticalDpi="600" orientation="landscape" r:id="rId1"/>
  <headerFooter alignWithMargins="0">
    <oddHeader>&amp;LAttachment 2: NAICS Sector Level Titles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LAN 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Walker</dc:creator>
  <cp:keywords/>
  <dc:description/>
  <cp:lastModifiedBy>administrator</cp:lastModifiedBy>
  <cp:lastPrinted>2009-08-28T22:41:23Z</cp:lastPrinted>
  <dcterms:created xsi:type="dcterms:W3CDTF">2001-08-15T19:18:41Z</dcterms:created>
  <dcterms:modified xsi:type="dcterms:W3CDTF">2009-08-31T21:09:34Z</dcterms:modified>
  <cp:category/>
  <cp:version/>
  <cp:contentType/>
  <cp:contentStatus/>
</cp:coreProperties>
</file>