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TABLE 2" sheetId="1" r:id="rId1"/>
  </sheets>
  <definedNames>
    <definedName name="_xlnm.Print_Area" localSheetId="0">'TABLE 2'!$A$1:$N$31</definedName>
  </definedNames>
  <calcPr fullCalcOnLoad="1"/>
</workbook>
</file>

<file path=xl/sharedStrings.xml><?xml version="1.0" encoding="utf-8"?>
<sst xmlns="http://schemas.openxmlformats.org/spreadsheetml/2006/main" count="31" uniqueCount="31">
  <si>
    <t>TABLE 2.  EMPLOYEES ON NONAGRICULTURAL PAYROLLS IN UTAH</t>
  </si>
  <si>
    <t xml:space="preserve"> Average</t>
  </si>
  <si>
    <t xml:space="preserve"> January</t>
  </si>
  <si>
    <t xml:space="preserve"> February</t>
  </si>
  <si>
    <t xml:space="preserve">  March</t>
  </si>
  <si>
    <t xml:space="preserve">  April</t>
  </si>
  <si>
    <t xml:space="preserve">   May</t>
  </si>
  <si>
    <t xml:space="preserve">   June</t>
  </si>
  <si>
    <t xml:space="preserve">  July </t>
  </si>
  <si>
    <t xml:space="preserve"> August</t>
  </si>
  <si>
    <t xml:space="preserve"> September</t>
  </si>
  <si>
    <t xml:space="preserve"> October</t>
  </si>
  <si>
    <t>November</t>
  </si>
  <si>
    <t>December</t>
  </si>
  <si>
    <t>Total</t>
  </si>
  <si>
    <t>Mining</t>
  </si>
  <si>
    <t>Construction</t>
  </si>
  <si>
    <t>Manufacturing</t>
  </si>
  <si>
    <t>Information</t>
  </si>
  <si>
    <t>Financial Activities</t>
  </si>
  <si>
    <t>Leisure &amp; Hospitality</t>
  </si>
  <si>
    <t>Other Services</t>
  </si>
  <si>
    <t>Government</t>
  </si>
  <si>
    <t xml:space="preserve">   Federal</t>
  </si>
  <si>
    <t xml:space="preserve">   State</t>
  </si>
  <si>
    <t xml:space="preserve">   Local</t>
  </si>
  <si>
    <t xml:space="preserve">Trade, Transportation &amp; Utilities </t>
  </si>
  <si>
    <t>Professional &amp; Business Svcs</t>
  </si>
  <si>
    <t>Education &amp; Health Svcs</t>
  </si>
  <si>
    <t xml:space="preserve">                             BY NAICS SECTOR AND MONTH 2008</t>
  </si>
  <si>
    <r>
      <t xml:space="preserve">Source:  Utah Department of Workforce Services, Workforce Development &amp; Information Division, </t>
    </r>
    <r>
      <rPr>
        <i/>
        <sz val="9"/>
        <rFont val="Arial"/>
        <family val="2"/>
      </rPr>
      <t>Annual Report of Labor Market Information, 2008.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</si>
</sst>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"/>
  </numFmts>
  <fonts count="5">
    <font>
      <sz val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3" fontId="0" fillId="0" borderId="0" xfId="0" applyAlignment="1">
      <alignment/>
    </xf>
    <xf numFmtId="7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7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3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3" fontId="3" fillId="0" borderId="0" xfId="0" applyFont="1" applyFill="1" applyAlignment="1">
      <alignment/>
    </xf>
    <xf numFmtId="3" fontId="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3"/>
  <sheetViews>
    <sheetView tabSelected="1" workbookViewId="0" topLeftCell="A1">
      <selection activeCell="A1" sqref="A1"/>
    </sheetView>
  </sheetViews>
  <sheetFormatPr defaultColWidth="8.88671875" defaultRowHeight="15"/>
  <cols>
    <col min="1" max="1" width="18.21484375" style="0" customWidth="1"/>
    <col min="2" max="2" width="6.88671875" style="0" bestFit="1" customWidth="1"/>
    <col min="3" max="3" width="6.88671875" style="0" customWidth="1"/>
    <col min="4" max="4" width="7.10546875" style="0" customWidth="1"/>
    <col min="5" max="5" width="6.88671875" style="0" customWidth="1"/>
    <col min="6" max="6" width="8.10546875" style="0" bestFit="1" customWidth="1"/>
    <col min="7" max="8" width="6.6640625" style="0" customWidth="1"/>
    <col min="9" max="9" width="6.77734375" style="0" customWidth="1"/>
    <col min="10" max="10" width="6.6640625" style="0" customWidth="1"/>
    <col min="11" max="11" width="7.99609375" style="0" customWidth="1"/>
    <col min="12" max="12" width="8.10546875" style="0" bestFit="1" customWidth="1"/>
    <col min="13" max="13" width="7.10546875" style="0" bestFit="1" customWidth="1"/>
    <col min="14" max="14" width="7.21484375" style="0" bestFit="1" customWidth="1"/>
    <col min="15" max="15" width="7.21484375" style="0" customWidth="1"/>
    <col min="16" max="23" width="7.99609375" style="0" customWidth="1"/>
    <col min="24" max="24" width="8.4453125" style="0" customWidth="1"/>
    <col min="25" max="26" width="7.99609375" style="0" customWidth="1"/>
    <col min="27" max="27" width="6.10546875" style="0" customWidth="1"/>
    <col min="28" max="28" width="7.99609375" style="0" customWidth="1"/>
    <col min="29" max="29" width="8.5546875" style="0" customWidth="1"/>
    <col min="30" max="32" width="7.99609375" style="0" customWidth="1"/>
    <col min="33" max="33" width="8.6640625" style="0" customWidth="1"/>
    <col min="34" max="16384" width="7.99609375" style="0" customWidth="1"/>
  </cols>
  <sheetData>
    <row r="1" s="6" customFormat="1" ht="12">
      <c r="D1" s="6" t="s">
        <v>0</v>
      </c>
    </row>
    <row r="2" s="6" customFormat="1" ht="12">
      <c r="D2" s="6" t="s">
        <v>29</v>
      </c>
    </row>
    <row r="3" s="6" customFormat="1" ht="12"/>
    <row r="4" s="6" customFormat="1" ht="12"/>
    <row r="5" s="6" customFormat="1" ht="12"/>
    <row r="6" spans="2:14" s="6" customFormat="1" ht="12"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</row>
    <row r="7" spans="5:12" s="6" customFormat="1" ht="12">
      <c r="E7" s="16"/>
      <c r="F7" s="15"/>
      <c r="L7" s="15"/>
    </row>
    <row r="8" s="6" customFormat="1" ht="12"/>
    <row r="9" spans="1:17" s="6" customFormat="1" ht="12">
      <c r="A9" s="6" t="s">
        <v>14</v>
      </c>
      <c r="B9" s="6">
        <f>SUM(B10:B20)</f>
        <v>1252575</v>
      </c>
      <c r="C9" s="6">
        <f>C10+C11+C12+C13+C14+C15+C16+C17+C18+C19+C20</f>
        <v>1244566</v>
      </c>
      <c r="D9" s="6">
        <f>D10+D11+D12+D13+D14+D15+D16+D17+D18+D19+D20</f>
        <v>1247750</v>
      </c>
      <c r="E9" s="6">
        <f>E10+E11+E12+E13+E14+E15+E16+E17+E18+E19+E20</f>
        <v>1253100</v>
      </c>
      <c r="F9" s="6">
        <f aca="true" t="shared" si="0" ref="F9:N9">F10+F11+F12+F13+F14+F15+F16+F17+F18+F19+F20</f>
        <v>1259031</v>
      </c>
      <c r="G9" s="6">
        <f t="shared" si="0"/>
        <v>1256819</v>
      </c>
      <c r="H9" s="6">
        <f t="shared" si="0"/>
        <v>1261468</v>
      </c>
      <c r="I9" s="6">
        <f t="shared" si="0"/>
        <v>1242959</v>
      </c>
      <c r="J9" s="6">
        <f t="shared" si="0"/>
        <v>1252139</v>
      </c>
      <c r="K9" s="6">
        <f t="shared" si="0"/>
        <v>1261604</v>
      </c>
      <c r="L9" s="6">
        <f t="shared" si="0"/>
        <v>1255247</v>
      </c>
      <c r="M9" s="6">
        <f t="shared" si="0"/>
        <v>1249359</v>
      </c>
      <c r="N9" s="6">
        <f t="shared" si="0"/>
        <v>1246852</v>
      </c>
      <c r="P9" s="13"/>
      <c r="Q9" s="13"/>
    </row>
    <row r="10" spans="1:17" s="6" customFormat="1" ht="12">
      <c r="A10" s="6" t="s">
        <v>15</v>
      </c>
      <c r="B10" s="6">
        <v>12507</v>
      </c>
      <c r="C10" s="13">
        <v>11359</v>
      </c>
      <c r="D10" s="13">
        <v>11333</v>
      </c>
      <c r="E10" s="13">
        <v>11414</v>
      </c>
      <c r="F10" s="13">
        <v>11736</v>
      </c>
      <c r="G10" s="13">
        <v>12232</v>
      </c>
      <c r="H10" s="13">
        <v>12559</v>
      </c>
      <c r="I10" s="13">
        <v>12740</v>
      </c>
      <c r="J10" s="13">
        <v>13263</v>
      </c>
      <c r="K10" s="13">
        <v>13423</v>
      </c>
      <c r="L10" s="13">
        <v>13491</v>
      </c>
      <c r="M10" s="13">
        <v>13423</v>
      </c>
      <c r="N10" s="13">
        <v>13101</v>
      </c>
      <c r="P10" s="13"/>
      <c r="Q10" s="13"/>
    </row>
    <row r="11" spans="1:35" s="6" customFormat="1" ht="12">
      <c r="A11" s="6" t="s">
        <v>16</v>
      </c>
      <c r="B11" s="6">
        <v>90469</v>
      </c>
      <c r="C11" s="13">
        <v>91242</v>
      </c>
      <c r="D11" s="13">
        <v>89311</v>
      </c>
      <c r="E11" s="13">
        <v>90363</v>
      </c>
      <c r="F11" s="13">
        <v>91035</v>
      </c>
      <c r="G11" s="13">
        <v>92663</v>
      </c>
      <c r="H11" s="13">
        <v>94109</v>
      </c>
      <c r="I11" s="13">
        <v>93726</v>
      </c>
      <c r="J11" s="13">
        <v>94043</v>
      </c>
      <c r="K11" s="13">
        <v>92191</v>
      </c>
      <c r="L11" s="13">
        <v>89344</v>
      </c>
      <c r="M11" s="13">
        <v>85517</v>
      </c>
      <c r="N11" s="13">
        <v>82080</v>
      </c>
      <c r="P11" s="13"/>
      <c r="Q11" s="13"/>
      <c r="Y11" s="7"/>
      <c r="Z11" s="8"/>
      <c r="AA11" s="7"/>
      <c r="AC11" s="7"/>
      <c r="AD11" s="8"/>
      <c r="AE11" s="7"/>
      <c r="AG11" s="7"/>
      <c r="AH11" s="8"/>
      <c r="AI11" s="7"/>
    </row>
    <row r="12" spans="1:35" s="6" customFormat="1" ht="12">
      <c r="A12" s="6" t="s">
        <v>17</v>
      </c>
      <c r="B12" s="6">
        <v>125852</v>
      </c>
      <c r="C12" s="13">
        <v>128462</v>
      </c>
      <c r="D12" s="13">
        <v>128231</v>
      </c>
      <c r="E12" s="13">
        <v>128030</v>
      </c>
      <c r="F12" s="13">
        <v>127179</v>
      </c>
      <c r="G12" s="13">
        <v>126792</v>
      </c>
      <c r="H12" s="13">
        <v>126930</v>
      </c>
      <c r="I12" s="13">
        <v>126708</v>
      </c>
      <c r="J12" s="13">
        <v>125689</v>
      </c>
      <c r="K12" s="13">
        <v>124892</v>
      </c>
      <c r="L12" s="13">
        <v>123946</v>
      </c>
      <c r="M12" s="13">
        <v>122642</v>
      </c>
      <c r="N12" s="13">
        <v>120726</v>
      </c>
      <c r="P12" s="13"/>
      <c r="Q12" s="13"/>
      <c r="Y12" s="7"/>
      <c r="Z12" s="8"/>
      <c r="AA12" s="7"/>
      <c r="AC12" s="7"/>
      <c r="AD12" s="8"/>
      <c r="AE12" s="7"/>
      <c r="AG12" s="7"/>
      <c r="AH12" s="8"/>
      <c r="AI12" s="7"/>
    </row>
    <row r="13" spans="1:35" s="6" customFormat="1" ht="12">
      <c r="A13" s="6" t="s">
        <v>26</v>
      </c>
      <c r="B13" s="6">
        <v>247983</v>
      </c>
      <c r="C13" s="13">
        <f>4085+47733+148536+46529</f>
        <v>246883</v>
      </c>
      <c r="D13" s="13">
        <f>4105+47782+146934+46669</f>
        <v>245490</v>
      </c>
      <c r="E13" s="13">
        <f>4158+195132+46906</f>
        <v>246196</v>
      </c>
      <c r="F13" s="13">
        <f>4187+48214+147490+47046</f>
        <v>246937</v>
      </c>
      <c r="G13" s="13">
        <f>4178+48469+148158+46981</f>
        <v>247786</v>
      </c>
      <c r="H13" s="13">
        <f>4164+48613+149114+46864</f>
        <v>248755</v>
      </c>
      <c r="I13" s="13">
        <f>4165+48417+148637+46875</f>
        <v>248094</v>
      </c>
      <c r="J13" s="13">
        <f>4163+48542+149251+46994</f>
        <v>248950</v>
      </c>
      <c r="K13" s="13">
        <f>4123+48452+148352+46996</f>
        <v>247923</v>
      </c>
      <c r="L13" s="13">
        <f>4152+48161+148281+46935</f>
        <v>247529</v>
      </c>
      <c r="M13" s="13">
        <f>4149+47873+151213+46888</f>
        <v>250123</v>
      </c>
      <c r="N13" s="13">
        <f>4157+47953+151936+46973</f>
        <v>251019</v>
      </c>
      <c r="P13" s="13"/>
      <c r="Q13" s="13"/>
      <c r="Y13" s="7"/>
      <c r="Z13" s="8"/>
      <c r="AA13" s="7"/>
      <c r="AC13" s="7"/>
      <c r="AD13" s="8"/>
      <c r="AE13" s="7"/>
      <c r="AG13" s="7"/>
      <c r="AH13" s="8"/>
      <c r="AI13" s="7"/>
    </row>
    <row r="14" spans="1:35" s="6" customFormat="1" ht="12">
      <c r="A14" s="6" t="s">
        <v>18</v>
      </c>
      <c r="B14" s="6">
        <v>30747</v>
      </c>
      <c r="C14" s="13">
        <v>29794</v>
      </c>
      <c r="D14" s="13">
        <v>30469</v>
      </c>
      <c r="E14" s="13">
        <v>30639</v>
      </c>
      <c r="F14" s="13">
        <v>30913</v>
      </c>
      <c r="G14" s="13">
        <v>31386</v>
      </c>
      <c r="H14" s="13">
        <v>31451</v>
      </c>
      <c r="I14" s="13">
        <v>30984</v>
      </c>
      <c r="J14" s="13">
        <v>31024</v>
      </c>
      <c r="K14" s="13">
        <v>30709</v>
      </c>
      <c r="L14" s="13">
        <v>30394</v>
      </c>
      <c r="M14" s="13">
        <v>30589</v>
      </c>
      <c r="N14" s="13">
        <v>30616</v>
      </c>
      <c r="P14" s="13"/>
      <c r="Q14" s="13"/>
      <c r="Y14" s="9"/>
      <c r="Z14" s="8"/>
      <c r="AA14" s="7"/>
      <c r="AC14" s="7"/>
      <c r="AD14" s="8"/>
      <c r="AE14" s="7"/>
      <c r="AG14" s="7"/>
      <c r="AH14" s="8"/>
      <c r="AI14" s="7"/>
    </row>
    <row r="15" spans="1:35" s="6" customFormat="1" ht="12">
      <c r="A15" s="6" t="s">
        <v>19</v>
      </c>
      <c r="B15" s="6">
        <v>74053</v>
      </c>
      <c r="C15" s="13">
        <f>55900+18325</f>
        <v>74225</v>
      </c>
      <c r="D15" s="13">
        <f>56458+18351</f>
        <v>74809</v>
      </c>
      <c r="E15" s="13">
        <f>56283+18292</f>
        <v>74575</v>
      </c>
      <c r="F15" s="13">
        <f>56251+18302</f>
        <v>74553</v>
      </c>
      <c r="G15" s="13">
        <f>56126+18173</f>
        <v>74299</v>
      </c>
      <c r="H15" s="13">
        <f>55970+18240</f>
        <v>74210</v>
      </c>
      <c r="I15" s="13">
        <f>56127+18032</f>
        <v>74159</v>
      </c>
      <c r="J15" s="13">
        <f>56076+18058</f>
        <v>74134</v>
      </c>
      <c r="K15" s="13">
        <f>55633+17836</f>
        <v>73469</v>
      </c>
      <c r="L15" s="13">
        <f>55562+17707</f>
        <v>73269</v>
      </c>
      <c r="M15" s="13">
        <f>55301+17702</f>
        <v>73003</v>
      </c>
      <c r="N15" s="13">
        <f>55827+18064</f>
        <v>73891</v>
      </c>
      <c r="P15" s="13"/>
      <c r="Q15" s="13"/>
      <c r="Y15" s="7"/>
      <c r="Z15" s="8"/>
      <c r="AA15" s="7"/>
      <c r="AC15" s="7"/>
      <c r="AD15" s="8"/>
      <c r="AE15" s="7"/>
      <c r="AG15" s="7"/>
      <c r="AH15" s="8"/>
      <c r="AI15" s="7"/>
    </row>
    <row r="16" spans="1:35" s="6" customFormat="1" ht="12">
      <c r="A16" s="6" t="s">
        <v>27</v>
      </c>
      <c r="B16" s="6">
        <v>162190</v>
      </c>
      <c r="C16" s="13">
        <f>66220+20408+72448</f>
        <v>159076</v>
      </c>
      <c r="D16" s="13">
        <f>67511+20339+71951</f>
        <v>159801</v>
      </c>
      <c r="E16" s="13">
        <f>67833+20472+72271</f>
        <v>160576</v>
      </c>
      <c r="F16" s="13">
        <f>68107+20298+73809</f>
        <v>162214</v>
      </c>
      <c r="G16" s="13">
        <f>67714+20342+76157</f>
        <v>164213</v>
      </c>
      <c r="H16" s="13">
        <f>67982+20470+75982</f>
        <v>164434</v>
      </c>
      <c r="I16" s="13">
        <f>68503+20468+75421</f>
        <v>164392</v>
      </c>
      <c r="J16" s="13">
        <f>68945+20567+76269</f>
        <v>165781</v>
      </c>
      <c r="K16" s="13">
        <f>68610+20558+75352</f>
        <v>164520</v>
      </c>
      <c r="L16" s="13">
        <f>68489+20519+73572</f>
        <v>162580</v>
      </c>
      <c r="M16" s="13">
        <f>68536+20511+70862</f>
        <v>159909</v>
      </c>
      <c r="N16" s="13">
        <f>69130+20411+69295</f>
        <v>158836</v>
      </c>
      <c r="P16" s="13"/>
      <c r="Q16" s="13"/>
      <c r="Y16" s="7"/>
      <c r="Z16" s="8"/>
      <c r="AA16" s="7"/>
      <c r="AC16" s="7"/>
      <c r="AD16" s="8"/>
      <c r="AE16" s="7"/>
      <c r="AG16" s="7"/>
      <c r="AH16" s="8"/>
      <c r="AI16" s="7"/>
    </row>
    <row r="17" spans="1:35" s="6" customFormat="1" ht="12">
      <c r="A17" s="6" t="s">
        <v>28</v>
      </c>
      <c r="B17" s="6">
        <v>146619</v>
      </c>
      <c r="C17" s="13">
        <f>33362+111496</f>
        <v>144858</v>
      </c>
      <c r="D17" s="13">
        <f>112712+33566</f>
        <v>146278</v>
      </c>
      <c r="E17" s="13">
        <f>33785+112963</f>
        <v>146748</v>
      </c>
      <c r="F17" s="13">
        <f>34077+113142</f>
        <v>147219</v>
      </c>
      <c r="G17" s="13">
        <f>29468+113644</f>
        <v>143112</v>
      </c>
      <c r="H17" s="13">
        <f>28901+113728</f>
        <v>142629</v>
      </c>
      <c r="I17" s="13">
        <f>27935+113830</f>
        <v>141765</v>
      </c>
      <c r="J17" s="13">
        <f>28461+114905</f>
        <v>143366</v>
      </c>
      <c r="K17" s="13">
        <f>33525+115360</f>
        <v>148885</v>
      </c>
      <c r="L17" s="13">
        <f>34241+116260</f>
        <v>150501</v>
      </c>
      <c r="M17" s="13">
        <f>34599+117186</f>
        <v>151785</v>
      </c>
      <c r="N17" s="13">
        <f>34435+117818</f>
        <v>152253</v>
      </c>
      <c r="P17" s="13"/>
      <c r="Q17" s="13"/>
      <c r="Y17" s="7"/>
      <c r="Z17" s="8"/>
      <c r="AA17" s="7"/>
      <c r="AC17" s="7"/>
      <c r="AD17" s="8"/>
      <c r="AE17" s="7"/>
      <c r="AG17" s="7"/>
      <c r="AH17" s="8"/>
      <c r="AI17" s="7"/>
    </row>
    <row r="18" spans="1:35" s="6" customFormat="1" ht="12">
      <c r="A18" s="6" t="s">
        <v>20</v>
      </c>
      <c r="B18" s="6">
        <v>114817</v>
      </c>
      <c r="C18" s="13">
        <f>17632+96072</f>
        <v>113704</v>
      </c>
      <c r="D18" s="13">
        <f>96905+17953</f>
        <v>114858</v>
      </c>
      <c r="E18" s="13">
        <f>18151+98135</f>
        <v>116286</v>
      </c>
      <c r="F18" s="13">
        <f>19052+98323</f>
        <v>117375</v>
      </c>
      <c r="G18" s="13">
        <f>16707+97552</f>
        <v>114259</v>
      </c>
      <c r="H18" s="13">
        <f>18479+98323</f>
        <v>116802</v>
      </c>
      <c r="I18" s="13">
        <f>18488+98781</f>
        <v>117269</v>
      </c>
      <c r="J18" s="13">
        <f>18348+99242</f>
        <v>117590</v>
      </c>
      <c r="K18" s="13">
        <f>17088+97774</f>
        <v>114862</v>
      </c>
      <c r="L18" s="13">
        <f>16249+95839</f>
        <v>112088</v>
      </c>
      <c r="M18" s="13">
        <f>15823+94041</f>
        <v>109864</v>
      </c>
      <c r="N18" s="13">
        <f>17775+95028</f>
        <v>112803</v>
      </c>
      <c r="P18" s="13"/>
      <c r="Q18" s="13"/>
      <c r="Y18" s="7"/>
      <c r="Z18" s="8"/>
      <c r="AA18" s="7"/>
      <c r="AC18" s="7"/>
      <c r="AD18" s="8"/>
      <c r="AE18" s="7"/>
      <c r="AG18" s="7"/>
      <c r="AH18" s="8"/>
      <c r="AI18" s="7"/>
    </row>
    <row r="19" spans="1:35" s="6" customFormat="1" ht="12">
      <c r="A19" s="6" t="s">
        <v>21</v>
      </c>
      <c r="B19" s="6">
        <v>35629</v>
      </c>
      <c r="C19" s="13">
        <f>34766+117</f>
        <v>34883</v>
      </c>
      <c r="D19" s="13">
        <f>35000+142</f>
        <v>35142</v>
      </c>
      <c r="E19" s="13">
        <v>35278</v>
      </c>
      <c r="F19" s="13">
        <f>35434+93+12</f>
        <v>35539</v>
      </c>
      <c r="G19" s="13">
        <f>35648+87</f>
        <v>35735</v>
      </c>
      <c r="H19" s="13">
        <f>35881+89</f>
        <v>35970</v>
      </c>
      <c r="I19" s="13">
        <f>36612+94+76</f>
        <v>36782</v>
      </c>
      <c r="J19" s="13">
        <f>37181+98</f>
        <v>37279</v>
      </c>
      <c r="K19" s="13">
        <f>35878+97</f>
        <v>35975</v>
      </c>
      <c r="L19" s="13">
        <f>35060+101+12</f>
        <v>35173</v>
      </c>
      <c r="M19" s="13">
        <f>34892+111</f>
        <v>35003</v>
      </c>
      <c r="N19" s="13">
        <f>34849+106</f>
        <v>34955</v>
      </c>
      <c r="P19" s="13"/>
      <c r="Q19" s="13"/>
      <c r="Y19" s="7"/>
      <c r="Z19" s="8"/>
      <c r="AA19" s="7"/>
      <c r="AC19" s="7"/>
      <c r="AD19" s="8"/>
      <c r="AE19" s="7"/>
      <c r="AG19" s="7"/>
      <c r="AH19" s="8"/>
      <c r="AI19" s="7"/>
    </row>
    <row r="20" spans="1:35" s="6" customFormat="1" ht="12">
      <c r="A20" s="6" t="s">
        <v>22</v>
      </c>
      <c r="B20" s="6">
        <v>211709</v>
      </c>
      <c r="C20" s="13">
        <f>C21+C22+C23</f>
        <v>210080</v>
      </c>
      <c r="D20" s="13">
        <f>D21+D22+D23</f>
        <v>212028</v>
      </c>
      <c r="E20" s="13">
        <f aca="true" t="shared" si="1" ref="E20:M20">E21+E22+E23</f>
        <v>212995</v>
      </c>
      <c r="F20" s="13">
        <f t="shared" si="1"/>
        <v>214331</v>
      </c>
      <c r="G20" s="13">
        <f t="shared" si="1"/>
        <v>214342</v>
      </c>
      <c r="H20" s="13">
        <f t="shared" si="1"/>
        <v>213619</v>
      </c>
      <c r="I20" s="13">
        <f t="shared" si="1"/>
        <v>196340</v>
      </c>
      <c r="J20" s="13">
        <f t="shared" si="1"/>
        <v>201020</v>
      </c>
      <c r="K20" s="13">
        <f t="shared" si="1"/>
        <v>214755</v>
      </c>
      <c r="L20" s="13">
        <f t="shared" si="1"/>
        <v>216932</v>
      </c>
      <c r="M20" s="13">
        <f t="shared" si="1"/>
        <v>217501</v>
      </c>
      <c r="N20" s="13">
        <f>N21+N22+N23</f>
        <v>216572</v>
      </c>
      <c r="P20" s="13"/>
      <c r="Q20" s="13"/>
      <c r="Y20" s="7"/>
      <c r="Z20" s="8"/>
      <c r="AA20" s="7"/>
      <c r="AC20" s="7"/>
      <c r="AD20" s="8"/>
      <c r="AE20" s="7"/>
      <c r="AG20" s="7"/>
      <c r="AH20" s="8"/>
      <c r="AI20" s="7"/>
    </row>
    <row r="21" spans="1:35" s="6" customFormat="1" ht="12">
      <c r="A21" s="6" t="s">
        <v>23</v>
      </c>
      <c r="B21" s="6">
        <v>35332</v>
      </c>
      <c r="C21" s="6">
        <v>34368</v>
      </c>
      <c r="D21" s="6">
        <v>34914</v>
      </c>
      <c r="E21" s="6">
        <v>35285</v>
      </c>
      <c r="F21" s="6">
        <v>35367</v>
      </c>
      <c r="G21" s="6">
        <v>35940</v>
      </c>
      <c r="H21" s="6">
        <v>35686</v>
      </c>
      <c r="I21" s="6">
        <v>36025</v>
      </c>
      <c r="J21" s="6">
        <v>35699</v>
      </c>
      <c r="K21" s="6">
        <v>35322</v>
      </c>
      <c r="L21" s="6">
        <v>35104</v>
      </c>
      <c r="M21" s="6">
        <v>35236</v>
      </c>
      <c r="N21" s="6">
        <v>34998</v>
      </c>
      <c r="P21" s="13"/>
      <c r="Q21" s="13"/>
      <c r="Y21" s="10"/>
      <c r="AA21" s="10"/>
      <c r="AC21" s="10"/>
      <c r="AE21" s="7"/>
      <c r="AG21" s="10"/>
      <c r="AH21" s="8"/>
      <c r="AI21" s="10"/>
    </row>
    <row r="22" spans="1:35" s="6" customFormat="1" ht="12">
      <c r="A22" s="6" t="s">
        <v>24</v>
      </c>
      <c r="B22" s="6">
        <v>64343</v>
      </c>
      <c r="C22" s="6">
        <v>64722</v>
      </c>
      <c r="D22" s="6">
        <v>65252</v>
      </c>
      <c r="E22" s="6">
        <v>65391</v>
      </c>
      <c r="F22" s="6">
        <v>65056</v>
      </c>
      <c r="G22" s="6">
        <v>62383</v>
      </c>
      <c r="H22" s="6">
        <v>62540</v>
      </c>
      <c r="I22" s="6">
        <v>60924</v>
      </c>
      <c r="J22" s="6">
        <v>61819</v>
      </c>
      <c r="K22" s="6">
        <v>65529</v>
      </c>
      <c r="L22" s="6">
        <v>66189</v>
      </c>
      <c r="M22" s="6">
        <v>66372</v>
      </c>
      <c r="N22" s="6">
        <v>66017</v>
      </c>
      <c r="P22" s="13"/>
      <c r="Q22" s="13"/>
      <c r="Y22" s="7"/>
      <c r="Z22" s="8"/>
      <c r="AA22" s="7"/>
      <c r="AB22" s="7"/>
      <c r="AC22" s="7"/>
      <c r="AD22" s="8"/>
      <c r="AE22" s="7"/>
      <c r="AF22" s="7"/>
      <c r="AG22" s="7"/>
      <c r="AH22" s="8"/>
      <c r="AI22" s="7"/>
    </row>
    <row r="23" spans="1:31" s="6" customFormat="1" ht="12">
      <c r="A23" s="6" t="s">
        <v>25</v>
      </c>
      <c r="B23" s="6">
        <v>112034</v>
      </c>
      <c r="C23" s="6">
        <v>110990</v>
      </c>
      <c r="D23" s="6">
        <v>111862</v>
      </c>
      <c r="E23" s="6">
        <v>112319</v>
      </c>
      <c r="F23" s="6">
        <v>113908</v>
      </c>
      <c r="G23" s="6">
        <v>116019</v>
      </c>
      <c r="H23" s="6">
        <v>115393</v>
      </c>
      <c r="I23" s="6">
        <v>99391</v>
      </c>
      <c r="J23" s="6">
        <v>103502</v>
      </c>
      <c r="K23" s="6">
        <v>113904</v>
      </c>
      <c r="L23" s="6">
        <v>115639</v>
      </c>
      <c r="M23" s="6">
        <v>115893</v>
      </c>
      <c r="N23" s="6">
        <v>115557</v>
      </c>
      <c r="P23" s="13"/>
      <c r="Q23" s="13"/>
      <c r="AE23" s="7"/>
    </row>
    <row r="24" s="6" customFormat="1" ht="12"/>
    <row r="25" s="6" customFormat="1" ht="12"/>
    <row r="26" s="12" customFormat="1" ht="12"/>
    <row r="27" s="6" customFormat="1" ht="12"/>
    <row r="28" s="6" customFormat="1" ht="12"/>
    <row r="29" spans="26:31" s="6" customFormat="1" ht="12">
      <c r="Z29" s="8"/>
      <c r="AA29" s="7"/>
      <c r="AD29" s="8"/>
      <c r="AE29" s="7"/>
    </row>
    <row r="30" spans="25:35" s="6" customFormat="1" ht="12">
      <c r="Y30" s="7"/>
      <c r="Z30" s="8"/>
      <c r="AA30" s="7"/>
      <c r="AC30" s="7"/>
      <c r="AD30" s="8"/>
      <c r="AE30" s="7"/>
      <c r="AG30" s="7"/>
      <c r="AH30" s="11"/>
      <c r="AI30" s="7"/>
    </row>
    <row r="31" spans="1:35" s="6" customFormat="1" ht="12">
      <c r="A31" s="6" t="s">
        <v>30</v>
      </c>
      <c r="Y31" s="7"/>
      <c r="Z31" s="8"/>
      <c r="AA31" s="7"/>
      <c r="AC31" s="7"/>
      <c r="AD31" s="8"/>
      <c r="AE31" s="7"/>
      <c r="AG31" s="7"/>
      <c r="AH31" s="11"/>
      <c r="AI31" s="7"/>
    </row>
    <row r="32" spans="25:35" ht="15">
      <c r="Y32" s="2"/>
      <c r="Z32" s="3"/>
      <c r="AA32" s="2"/>
      <c r="AC32" s="2"/>
      <c r="AD32" s="3"/>
      <c r="AE32" s="2"/>
      <c r="AG32" s="2"/>
      <c r="AH32" s="5"/>
      <c r="AI32" s="2"/>
    </row>
    <row r="33" spans="2:35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Y33" s="2"/>
      <c r="Z33" s="3"/>
      <c r="AA33" s="2"/>
      <c r="AC33" s="2"/>
      <c r="AD33" s="3"/>
      <c r="AE33" s="2"/>
      <c r="AG33" s="2"/>
      <c r="AH33" s="5"/>
      <c r="AI33" s="2"/>
    </row>
    <row r="34" spans="2:35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Y34" s="2"/>
      <c r="Z34" s="3"/>
      <c r="AA34" s="2"/>
      <c r="AC34" s="2"/>
      <c r="AD34" s="3"/>
      <c r="AE34" s="2"/>
      <c r="AG34" s="2"/>
      <c r="AH34" s="5"/>
      <c r="AI34" s="2"/>
    </row>
    <row r="35" spans="2:35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Y35" s="2"/>
      <c r="Z35" s="3"/>
      <c r="AA35" s="2"/>
      <c r="AC35" s="2"/>
      <c r="AD35" s="3"/>
      <c r="AE35" s="2"/>
      <c r="AG35" s="2"/>
      <c r="AH35" s="5"/>
      <c r="AI35" s="2"/>
    </row>
    <row r="36" spans="25:35" ht="15">
      <c r="Y36" s="2"/>
      <c r="Z36" s="3"/>
      <c r="AA36" s="2"/>
      <c r="AC36" s="2"/>
      <c r="AD36" s="3"/>
      <c r="AE36" s="2"/>
      <c r="AG36" s="2"/>
      <c r="AH36" s="5"/>
      <c r="AI36" s="2"/>
    </row>
    <row r="37" spans="25:35" ht="15">
      <c r="Y37" s="2"/>
      <c r="Z37" s="3"/>
      <c r="AA37" s="2"/>
      <c r="AC37" s="2"/>
      <c r="AD37" s="3"/>
      <c r="AE37" s="2"/>
      <c r="AG37" s="2"/>
      <c r="AH37" s="5"/>
      <c r="AI37" s="2"/>
    </row>
    <row r="38" spans="25:35" ht="15">
      <c r="Y38" s="2"/>
      <c r="Z38" s="3"/>
      <c r="AA38" s="2"/>
      <c r="AC38" s="4"/>
      <c r="AD38" s="3"/>
      <c r="AE38" s="2"/>
      <c r="AG38" s="2"/>
      <c r="AH38" s="5"/>
      <c r="AI38" s="2"/>
    </row>
    <row r="39" spans="25:35" ht="15">
      <c r="Y39" s="2"/>
      <c r="Z39" s="3"/>
      <c r="AA39" s="2"/>
      <c r="AC39" s="4"/>
      <c r="AD39" s="3"/>
      <c r="AE39" s="2"/>
      <c r="AG39" s="2"/>
      <c r="AH39" s="5"/>
      <c r="AI39" s="2"/>
    </row>
    <row r="40" spans="25:35" ht="15">
      <c r="Y40" s="2"/>
      <c r="Z40" s="3"/>
      <c r="AA40" s="2"/>
      <c r="AC40" s="4"/>
      <c r="AD40" s="3"/>
      <c r="AE40" s="2"/>
      <c r="AG40" s="2"/>
      <c r="AH40" s="5"/>
      <c r="AI40" s="2"/>
    </row>
    <row r="41" spans="25:35" ht="15">
      <c r="Y41" s="2"/>
      <c r="Z41" s="3"/>
      <c r="AA41" s="2"/>
      <c r="AC41" s="4"/>
      <c r="AD41" s="3"/>
      <c r="AE41" s="2"/>
      <c r="AG41" s="2"/>
      <c r="AH41" s="5"/>
      <c r="AI41" s="2"/>
    </row>
    <row r="42" spans="25:35" ht="15">
      <c r="Y42" s="1"/>
      <c r="Z42" s="3"/>
      <c r="AA42" s="1"/>
      <c r="AC42" s="1"/>
      <c r="AD42" s="3"/>
      <c r="AE42" s="1"/>
      <c r="AG42" s="1"/>
      <c r="AH42" s="5"/>
      <c r="AI42" s="1"/>
    </row>
    <row r="43" spans="25:35" ht="15">
      <c r="Y43" s="2"/>
      <c r="Z43" s="3"/>
      <c r="AA43" s="2"/>
      <c r="AC43" s="2"/>
      <c r="AD43" s="3"/>
      <c r="AE43" s="2"/>
      <c r="AG43" s="2"/>
      <c r="AH43" s="5"/>
      <c r="AI43" s="2"/>
    </row>
    <row r="69" spans="25:35" ht="15">
      <c r="Y69" s="2"/>
      <c r="Z69" s="3"/>
      <c r="AA69" s="2"/>
      <c r="AC69" s="2"/>
      <c r="AD69" s="3"/>
      <c r="AE69" s="2"/>
      <c r="AG69" s="2"/>
      <c r="AH69" s="3"/>
      <c r="AI69" s="2"/>
    </row>
    <row r="70" spans="25:35" ht="15">
      <c r="Y70" s="2"/>
      <c r="Z70" s="3"/>
      <c r="AA70" s="2"/>
      <c r="AC70" s="2"/>
      <c r="AD70" s="3"/>
      <c r="AE70" s="2"/>
      <c r="AG70" s="2"/>
      <c r="AH70" s="3"/>
      <c r="AI70" s="2"/>
    </row>
    <row r="71" spans="25:35" ht="15">
      <c r="Y71" s="2"/>
      <c r="Z71" s="3"/>
      <c r="AA71" s="2"/>
      <c r="AC71" s="2"/>
      <c r="AD71" s="3"/>
      <c r="AE71" s="2"/>
      <c r="AG71" s="2"/>
      <c r="AH71" s="3"/>
      <c r="AI71" s="2"/>
    </row>
    <row r="72" spans="25:35" ht="15">
      <c r="Y72" s="2"/>
      <c r="Z72" s="3"/>
      <c r="AA72" s="2"/>
      <c r="AC72" s="2"/>
      <c r="AD72" s="3"/>
      <c r="AE72" s="2"/>
      <c r="AG72" s="2"/>
      <c r="AH72" s="3"/>
      <c r="AI72" s="2"/>
    </row>
    <row r="73" spans="25:35" ht="15">
      <c r="Y73" s="2"/>
      <c r="Z73" s="3"/>
      <c r="AA73" s="2"/>
      <c r="AC73" s="2"/>
      <c r="AD73" s="3"/>
      <c r="AE73" s="2"/>
      <c r="AG73" s="2"/>
      <c r="AH73" s="3"/>
      <c r="AI73" s="2"/>
    </row>
    <row r="74" spans="25:35" ht="15">
      <c r="Y74" s="2"/>
      <c r="Z74" s="3"/>
      <c r="AA74" s="2"/>
      <c r="AC74" s="2"/>
      <c r="AD74" s="3"/>
      <c r="AE74" s="2"/>
      <c r="AG74" s="2"/>
      <c r="AH74" s="3"/>
      <c r="AI74" s="2"/>
    </row>
    <row r="75" spans="25:35" ht="15">
      <c r="Y75" s="2"/>
      <c r="Z75" s="3"/>
      <c r="AA75" s="2"/>
      <c r="AC75" s="2"/>
      <c r="AD75" s="3"/>
      <c r="AE75" s="2"/>
      <c r="AG75" s="2"/>
      <c r="AH75" s="3"/>
      <c r="AI75" s="2"/>
    </row>
    <row r="76" spans="25:35" ht="15">
      <c r="Y76" s="2"/>
      <c r="Z76" s="3"/>
      <c r="AA76" s="2"/>
      <c r="AC76" s="2"/>
      <c r="AD76" s="3"/>
      <c r="AE76" s="2"/>
      <c r="AG76" s="2"/>
      <c r="AH76" s="3"/>
      <c r="AI76" s="2"/>
    </row>
    <row r="77" spans="25:35" ht="15">
      <c r="Y77" s="2"/>
      <c r="Z77" s="3"/>
      <c r="AA77" s="2"/>
      <c r="AC77" s="2"/>
      <c r="AD77" s="3"/>
      <c r="AE77" s="2"/>
      <c r="AG77" s="2"/>
      <c r="AH77" s="3"/>
      <c r="AI77" s="2"/>
    </row>
    <row r="78" spans="25:35" ht="15">
      <c r="Y78" s="2"/>
      <c r="Z78" s="3"/>
      <c r="AA78" s="2"/>
      <c r="AC78" s="2"/>
      <c r="AD78" s="3"/>
      <c r="AE78" s="2"/>
      <c r="AG78" s="2"/>
      <c r="AH78" s="3"/>
      <c r="AI78" s="2"/>
    </row>
    <row r="79" spans="25:35" ht="15">
      <c r="Y79" s="2"/>
      <c r="Z79" s="3"/>
      <c r="AA79" s="2"/>
      <c r="AC79" s="2"/>
      <c r="AD79" s="3"/>
      <c r="AE79" s="2"/>
      <c r="AG79" s="2"/>
      <c r="AH79" s="3"/>
      <c r="AI79" s="2"/>
    </row>
    <row r="80" spans="25:35" ht="15">
      <c r="Y80" s="2"/>
      <c r="Z80" s="3"/>
      <c r="AA80" s="2"/>
      <c r="AC80" s="2"/>
      <c r="AD80" s="3"/>
      <c r="AE80" s="2"/>
      <c r="AG80" s="2"/>
      <c r="AH80" s="3"/>
      <c r="AI80" s="2"/>
    </row>
    <row r="81" spans="25:35" ht="15">
      <c r="Y81" s="2"/>
      <c r="Z81" s="3"/>
      <c r="AA81" s="2"/>
      <c r="AC81" s="2"/>
      <c r="AD81" s="3"/>
      <c r="AE81" s="2"/>
      <c r="AG81" s="2"/>
      <c r="AH81" s="3"/>
      <c r="AI81" s="2"/>
    </row>
    <row r="82" spans="25:35" ht="15">
      <c r="Y82" s="2"/>
      <c r="Z82" s="3"/>
      <c r="AA82" s="2"/>
      <c r="AC82" s="2"/>
      <c r="AD82" s="3"/>
      <c r="AE82" s="2"/>
      <c r="AG82" s="2"/>
      <c r="AH82" s="3"/>
      <c r="AI82" s="2"/>
    </row>
    <row r="90" spans="25:35" ht="15">
      <c r="Y90" s="4"/>
      <c r="Z90" s="5"/>
      <c r="AA90" s="4"/>
      <c r="AB90" s="4"/>
      <c r="AC90" s="4"/>
      <c r="AD90" s="5"/>
      <c r="AE90" s="4"/>
      <c r="AF90" s="4"/>
      <c r="AG90" s="4"/>
      <c r="AH90" s="5"/>
      <c r="AI90" s="4"/>
    </row>
    <row r="91" spans="25:35" ht="15">
      <c r="Y91" s="4"/>
      <c r="Z91" s="5"/>
      <c r="AA91" s="4"/>
      <c r="AB91" s="4"/>
      <c r="AC91" s="4"/>
      <c r="AD91" s="5"/>
      <c r="AE91" s="4"/>
      <c r="AF91" s="4"/>
      <c r="AG91" s="4"/>
      <c r="AH91" s="5"/>
      <c r="AI91" s="4"/>
    </row>
    <row r="92" spans="25:35" ht="15">
      <c r="Y92" s="4"/>
      <c r="Z92" s="5"/>
      <c r="AA92" s="4"/>
      <c r="AB92" s="4"/>
      <c r="AC92" s="4"/>
      <c r="AD92" s="5"/>
      <c r="AE92" s="4"/>
      <c r="AF92" s="4"/>
      <c r="AG92" s="4"/>
      <c r="AH92" s="5"/>
      <c r="AI92" s="4"/>
    </row>
    <row r="93" spans="25:35" ht="15">
      <c r="Y93" s="4"/>
      <c r="Z93" s="5"/>
      <c r="AA93" s="4"/>
      <c r="AB93" s="4"/>
      <c r="AC93" s="4"/>
      <c r="AD93" s="5"/>
      <c r="AE93" s="4"/>
      <c r="AF93" s="4"/>
      <c r="AG93" s="4"/>
      <c r="AH93" s="5"/>
      <c r="AI93" s="4"/>
    </row>
    <row r="94" spans="25:35" ht="15">
      <c r="Y94" s="4"/>
      <c r="Z94" s="5"/>
      <c r="AA94" s="4"/>
      <c r="AB94" s="4"/>
      <c r="AC94" s="4"/>
      <c r="AD94" s="5"/>
      <c r="AE94" s="4"/>
      <c r="AF94" s="4"/>
      <c r="AG94" s="4"/>
      <c r="AH94" s="5"/>
      <c r="AI94" s="4"/>
    </row>
    <row r="95" spans="25:35" ht="15">
      <c r="Y95" s="4"/>
      <c r="Z95" s="5"/>
      <c r="AA95" s="4"/>
      <c r="AB95" s="4"/>
      <c r="AC95" s="4"/>
      <c r="AD95" s="5"/>
      <c r="AE95" s="4"/>
      <c r="AF95" s="4"/>
      <c r="AG95" s="4"/>
      <c r="AH95" s="5"/>
      <c r="AI95" s="4"/>
    </row>
    <row r="96" spans="25:35" ht="15">
      <c r="Y96" s="4"/>
      <c r="Z96" s="5"/>
      <c r="AA96" s="4"/>
      <c r="AB96" s="4"/>
      <c r="AC96" s="4"/>
      <c r="AD96" s="5"/>
      <c r="AE96" s="4"/>
      <c r="AF96" s="4"/>
      <c r="AG96" s="4"/>
      <c r="AH96" s="5"/>
      <c r="AI96" s="4"/>
    </row>
    <row r="97" spans="25:35" ht="15">
      <c r="Y97" s="4"/>
      <c r="Z97" s="5"/>
      <c r="AA97" s="4"/>
      <c r="AB97" s="4"/>
      <c r="AC97" s="4"/>
      <c r="AD97" s="5"/>
      <c r="AE97" s="4"/>
      <c r="AF97" s="4"/>
      <c r="AG97" s="4"/>
      <c r="AH97" s="5"/>
      <c r="AI97" s="4"/>
    </row>
    <row r="98" spans="25:35" ht="15">
      <c r="Y98" s="4"/>
      <c r="Z98" s="5"/>
      <c r="AA98" s="4"/>
      <c r="AB98" s="4"/>
      <c r="AC98" s="4"/>
      <c r="AD98" s="5"/>
      <c r="AE98" s="4"/>
      <c r="AF98" s="4"/>
      <c r="AG98" s="4"/>
      <c r="AH98" s="5"/>
      <c r="AI98" s="4"/>
    </row>
    <row r="99" spans="25:35" ht="15">
      <c r="Y99" s="4"/>
      <c r="Z99" s="5"/>
      <c r="AA99" s="4"/>
      <c r="AB99" s="4"/>
      <c r="AC99" s="4"/>
      <c r="AD99" s="5"/>
      <c r="AE99" s="4"/>
      <c r="AF99" s="4"/>
      <c r="AG99" s="4"/>
      <c r="AH99" s="5"/>
      <c r="AI99" s="4"/>
    </row>
    <row r="100" spans="25:35" ht="15">
      <c r="Y100" s="4"/>
      <c r="Z100" s="5"/>
      <c r="AA100" s="4"/>
      <c r="AB100" s="4"/>
      <c r="AC100" s="4"/>
      <c r="AD100" s="5"/>
      <c r="AE100" s="4"/>
      <c r="AF100" s="4"/>
      <c r="AG100" s="4"/>
      <c r="AH100" s="5"/>
      <c r="AI100" s="4"/>
    </row>
    <row r="101" spans="25:35" ht="15">
      <c r="Y101" s="4"/>
      <c r="Z101" s="5"/>
      <c r="AA101" s="4"/>
      <c r="AB101" s="4"/>
      <c r="AC101" s="4"/>
      <c r="AD101" s="5"/>
      <c r="AE101" s="4"/>
      <c r="AF101" s="4"/>
      <c r="AG101" s="4"/>
      <c r="AH101" s="5"/>
      <c r="AI101" s="4"/>
    </row>
    <row r="102" spans="25:35" ht="15">
      <c r="Y102" s="4"/>
      <c r="Z102" s="5"/>
      <c r="AA102" s="4"/>
      <c r="AB102" s="4"/>
      <c r="AC102" s="4"/>
      <c r="AD102" s="5"/>
      <c r="AE102" s="4"/>
      <c r="AF102" s="4"/>
      <c r="AG102" s="4"/>
      <c r="AH102" s="5"/>
      <c r="AI102" s="4"/>
    </row>
    <row r="103" spans="25:35" ht="15">
      <c r="Y103" s="4"/>
      <c r="Z103" s="5"/>
      <c r="AA103" s="4"/>
      <c r="AB103" s="4"/>
      <c r="AC103" s="4"/>
      <c r="AD103" s="5"/>
      <c r="AE103" s="4"/>
      <c r="AF103" s="4"/>
      <c r="AG103" s="4"/>
      <c r="AH103" s="5"/>
      <c r="AI103" s="4"/>
    </row>
    <row r="129" spans="25:31" ht="15">
      <c r="Y129" s="2"/>
      <c r="Z129" s="3"/>
      <c r="AA129" s="2"/>
      <c r="AC129" s="2"/>
      <c r="AD129" s="3"/>
      <c r="AE129" s="2"/>
    </row>
    <row r="130" spans="25:31" ht="15">
      <c r="Y130" s="2"/>
      <c r="Z130" s="3"/>
      <c r="AA130" s="2"/>
      <c r="AC130" s="2"/>
      <c r="AD130" s="3"/>
      <c r="AE130" s="2"/>
    </row>
    <row r="131" spans="25:31" ht="15">
      <c r="Y131" s="2"/>
      <c r="Z131" s="3"/>
      <c r="AA131" s="2"/>
      <c r="AC131" s="2"/>
      <c r="AD131" s="3"/>
      <c r="AE131" s="2"/>
    </row>
    <row r="132" spans="25:31" ht="15">
      <c r="Y132" s="2"/>
      <c r="Z132" s="3"/>
      <c r="AA132" s="2"/>
      <c r="AC132" s="2"/>
      <c r="AD132" s="3"/>
      <c r="AE132" s="2"/>
    </row>
    <row r="133" spans="25:31" ht="15">
      <c r="Y133" s="2"/>
      <c r="Z133" s="3"/>
      <c r="AA133" s="2"/>
      <c r="AC133" s="2"/>
      <c r="AD133" s="3"/>
      <c r="AE133" s="2"/>
    </row>
    <row r="134" spans="25:31" ht="15">
      <c r="Y134" s="2"/>
      <c r="Z134" s="3"/>
      <c r="AA134" s="2"/>
      <c r="AC134" s="2"/>
      <c r="AD134" s="3"/>
      <c r="AE134" s="2"/>
    </row>
    <row r="135" spans="25:31" ht="15">
      <c r="Y135" s="2"/>
      <c r="Z135" s="3"/>
      <c r="AA135" s="2"/>
      <c r="AC135" s="2"/>
      <c r="AD135" s="3"/>
      <c r="AE135" s="2"/>
    </row>
    <row r="136" spans="25:31" ht="15">
      <c r="Y136" s="2"/>
      <c r="Z136" s="3"/>
      <c r="AA136" s="2"/>
      <c r="AC136" s="2"/>
      <c r="AD136" s="3"/>
      <c r="AE136" s="2"/>
    </row>
    <row r="137" spans="25:31" ht="15">
      <c r="Y137" s="2"/>
      <c r="Z137" s="3"/>
      <c r="AA137" s="2"/>
      <c r="AC137" s="2"/>
      <c r="AD137" s="3"/>
      <c r="AE137" s="2"/>
    </row>
    <row r="138" spans="25:31" ht="15">
      <c r="Y138" s="2"/>
      <c r="Z138" s="3"/>
      <c r="AA138" s="2"/>
      <c r="AC138" s="2"/>
      <c r="AD138" s="3"/>
      <c r="AE138" s="2"/>
    </row>
    <row r="139" spans="25:31" ht="15">
      <c r="Y139" s="2"/>
      <c r="Z139" s="3"/>
      <c r="AA139" s="2"/>
      <c r="AC139" s="2"/>
      <c r="AD139" s="3"/>
      <c r="AE139" s="2"/>
    </row>
    <row r="140" spans="25:31" ht="15">
      <c r="Y140" s="2"/>
      <c r="Z140" s="3"/>
      <c r="AA140" s="2"/>
      <c r="AC140" s="2"/>
      <c r="AD140" s="3"/>
      <c r="AE140" s="2"/>
    </row>
    <row r="141" spans="25:31" ht="15">
      <c r="Y141" s="1"/>
      <c r="Z141" s="3"/>
      <c r="AA141" s="1"/>
      <c r="AC141" s="1"/>
      <c r="AD141" s="3"/>
      <c r="AE141" s="1"/>
    </row>
    <row r="142" spans="25:31" ht="15">
      <c r="Y142" s="2"/>
      <c r="Z142" s="3"/>
      <c r="AA142" s="2"/>
      <c r="AC142" s="2"/>
      <c r="AD142" s="3"/>
      <c r="AE142" s="2"/>
    </row>
    <row r="143" ht="15">
      <c r="AC143" s="1"/>
    </row>
  </sheetData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2008-10-02T16:38:52Z</cp:lastPrinted>
  <dcterms:created xsi:type="dcterms:W3CDTF">2003-06-09T19:57:43Z</dcterms:created>
  <dcterms:modified xsi:type="dcterms:W3CDTF">2009-11-13T19:36:25Z</dcterms:modified>
  <cp:category/>
  <cp:version/>
  <cp:contentType/>
  <cp:contentStatus/>
</cp:coreProperties>
</file>