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6825" windowHeight="9240" activeTab="0"/>
  </bookViews>
  <sheets>
    <sheet name="TABLE 14" sheetId="1" r:id="rId1"/>
    <sheet name="Sheet1" sheetId="2" r:id="rId2"/>
    <sheet name="Sheet2" sheetId="3" r:id="rId3"/>
    <sheet name="Sheet3" sheetId="4" r:id="rId4"/>
  </sheets>
  <definedNames>
    <definedName name="_xlnm.Print_Area" localSheetId="0">'TABLE 14'!$A$1:$J$42</definedName>
    <definedName name="Z_0DE7BC5E_1012_42A2_A430_8C7196EF30F5_.wvu.PrintArea" localSheetId="0" hidden="1">'TABLE 14'!$A$1:$J$42</definedName>
    <definedName name="Z_1307188B_51B9_4CAB_A049_5F0C5FC1D0BF_.wvu.PrintArea" localSheetId="0" hidden="1">'TABLE 14'!$A$1:$J$42</definedName>
    <definedName name="Z_3BFE22C3_0111_437C_917E_6F49CF52616E_.wvu.PrintArea" localSheetId="0" hidden="1">'TABLE 14'!$A$1:$J$42</definedName>
    <definedName name="Z_5A677F06_E7A1_4110_BA68_D62BE50D1FDA_.wvu.PrintArea" localSheetId="0" hidden="1">'TABLE 14'!$A$1:$J$42</definedName>
    <definedName name="Z_769E67F9_C3AF_46D6_B59C_8DF80E9BEEE6_.wvu.PrintArea" localSheetId="0" hidden="1">'TABLE 14'!$A$1:$J$42</definedName>
    <definedName name="Z_A505F144_3282_488E_BA5B_F44A27003469_.wvu.PrintArea" localSheetId="0" hidden="1">'TABLE 14'!$A$1:$J$42</definedName>
    <definedName name="Z_B2DD212A_0A82_4D14_8C6B_0489AF0A5742_.wvu.PrintArea" localSheetId="0" hidden="1">'TABLE 14'!$A$1:$J$42</definedName>
    <definedName name="Z_E415F5AE_C01B_430C_8E9E_08F9E9830785_.wvu.PrintArea" localSheetId="0" hidden="1">'TABLE 14'!$A$1:$J$42</definedName>
  </definedNames>
  <calcPr fullCalcOnLoad="1"/>
</workbook>
</file>

<file path=xl/sharedStrings.xml><?xml version="1.0" encoding="utf-8"?>
<sst xmlns="http://schemas.openxmlformats.org/spreadsheetml/2006/main" count="43" uniqueCount="40">
  <si>
    <t>TABLE 14.  AVERAGE MONTHLY NONAGRICULTURAL PAYROLL WAGE</t>
  </si>
  <si>
    <t xml:space="preserve">  First</t>
  </si>
  <si>
    <t xml:space="preserve"> Second</t>
  </si>
  <si>
    <t xml:space="preserve">  Third</t>
  </si>
  <si>
    <t xml:space="preserve"> Fourth</t>
  </si>
  <si>
    <t>County</t>
  </si>
  <si>
    <t xml:space="preserve"> Quarter</t>
  </si>
  <si>
    <t xml:space="preserve">   Beaver</t>
  </si>
  <si>
    <t xml:space="preserve">   Box Elder</t>
  </si>
  <si>
    <t xml:space="preserve">   Cache</t>
  </si>
  <si>
    <t xml:space="preserve">   Carbon</t>
  </si>
  <si>
    <t xml:space="preserve">   Daggett</t>
  </si>
  <si>
    <t xml:space="preserve">   Davis</t>
  </si>
  <si>
    <t xml:space="preserve">   Duchesne</t>
  </si>
  <si>
    <t xml:space="preserve">   Emery</t>
  </si>
  <si>
    <t xml:space="preserve">   Garfield</t>
  </si>
  <si>
    <t xml:space="preserve">   Grand</t>
  </si>
  <si>
    <t xml:space="preserve">   Iron</t>
  </si>
  <si>
    <t xml:space="preserve">   Juab</t>
  </si>
  <si>
    <t xml:space="preserve">   Kane</t>
  </si>
  <si>
    <t xml:space="preserve">   Millard</t>
  </si>
  <si>
    <t xml:space="preserve">   Morgan</t>
  </si>
  <si>
    <t xml:space="preserve">   Piute</t>
  </si>
  <si>
    <t xml:space="preserve">   Rich</t>
  </si>
  <si>
    <t xml:space="preserve">   Salt Lake</t>
  </si>
  <si>
    <t xml:space="preserve">   San Juan</t>
  </si>
  <si>
    <t xml:space="preserve">   Sanpete</t>
  </si>
  <si>
    <t xml:space="preserve">   Sevier</t>
  </si>
  <si>
    <t xml:space="preserve">   Summit</t>
  </si>
  <si>
    <t xml:space="preserve">   Tooele</t>
  </si>
  <si>
    <t xml:space="preserve">   Uintah</t>
  </si>
  <si>
    <t xml:space="preserve">   Utah</t>
  </si>
  <si>
    <t xml:space="preserve">   Wasatch</t>
  </si>
  <si>
    <t xml:space="preserve">   Washington</t>
  </si>
  <si>
    <t xml:space="preserve">   Wayne</t>
  </si>
  <si>
    <t xml:space="preserve">   Weber</t>
  </si>
  <si>
    <t>Average</t>
  </si>
  <si>
    <t>State Average</t>
  </si>
  <si>
    <t>Source:  Utah Department of Workforce Services, Workforce Development &amp; Information Division, Annual Report of Labor Market Information, 2008.</t>
  </si>
  <si>
    <t>IN UTAH, BY COUNTY AND QUARTER, 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</si>
</sst>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sz val="9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top"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3" fontId="0" fillId="0" borderId="0" xfId="19" applyFont="1">
      <alignment/>
      <protection/>
    </xf>
    <xf numFmtId="164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/>
    </xf>
    <xf numFmtId="164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 1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9.7109375" style="0" customWidth="1"/>
    <col min="3" max="3" width="13.57421875" style="0" bestFit="1" customWidth="1"/>
  </cols>
  <sheetData>
    <row r="1" spans="1:12" ht="12.7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 t="s">
        <v>39</v>
      </c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3"/>
      <c r="C4" s="4"/>
      <c r="D4" s="4" t="s">
        <v>1</v>
      </c>
      <c r="E4" s="4"/>
      <c r="F4" s="4" t="s">
        <v>2</v>
      </c>
      <c r="G4" s="4"/>
      <c r="H4" s="4" t="s">
        <v>3</v>
      </c>
      <c r="I4" s="4"/>
      <c r="J4" s="4" t="s">
        <v>4</v>
      </c>
      <c r="K4" s="1"/>
      <c r="L4" s="1"/>
    </row>
    <row r="5" spans="1:12" ht="12.75">
      <c r="A5" s="1" t="s">
        <v>5</v>
      </c>
      <c r="B5" s="3" t="s">
        <v>36</v>
      </c>
      <c r="C5" s="4"/>
      <c r="D5" s="4" t="s">
        <v>6</v>
      </c>
      <c r="E5" s="4"/>
      <c r="F5" s="4" t="s">
        <v>6</v>
      </c>
      <c r="G5" s="4"/>
      <c r="H5" s="4" t="s">
        <v>6</v>
      </c>
      <c r="I5" s="4"/>
      <c r="J5" s="4" t="s">
        <v>6</v>
      </c>
      <c r="K5" s="1"/>
      <c r="L5" s="1"/>
    </row>
    <row r="6" spans="1:12" ht="12.75">
      <c r="A6" s="1"/>
      <c r="B6" s="2"/>
      <c r="C6" s="2"/>
      <c r="D6" s="2"/>
      <c r="E6" s="2"/>
      <c r="F6" s="2"/>
      <c r="G6" s="2"/>
      <c r="H6" s="2"/>
      <c r="I6" s="2"/>
      <c r="J6" s="2"/>
      <c r="K6" s="1"/>
      <c r="L6" s="1"/>
    </row>
    <row r="7" spans="1:12" ht="12.75">
      <c r="A7" s="1" t="s">
        <v>37</v>
      </c>
      <c r="B7" s="5">
        <f>(46912620533/1252562)/12</f>
        <v>3121.1110064145864</v>
      </c>
      <c r="D7" s="8">
        <f>9191/3</f>
        <v>3063.6666666666665</v>
      </c>
      <c r="E7" s="10"/>
      <c r="F7" s="8">
        <f>9189/3</f>
        <v>3063</v>
      </c>
      <c r="G7" s="10"/>
      <c r="H7" s="8">
        <f>9217/3</f>
        <v>3072.3333333333335</v>
      </c>
      <c r="I7" s="5"/>
      <c r="J7" s="7">
        <f>9857/3</f>
        <v>3285.6666666666665</v>
      </c>
      <c r="K7" s="5"/>
      <c r="L7" s="11"/>
    </row>
    <row r="8" spans="1:17" ht="12.75">
      <c r="A8" s="1"/>
      <c r="B8" s="2"/>
      <c r="C8" s="2"/>
      <c r="D8" s="8"/>
      <c r="E8" s="9"/>
      <c r="F8" s="8"/>
      <c r="G8" s="9"/>
      <c r="H8" s="8"/>
      <c r="J8" s="7"/>
      <c r="K8" s="5"/>
      <c r="L8" s="5"/>
      <c r="M8" s="5"/>
      <c r="N8" s="5"/>
      <c r="O8" s="5"/>
      <c r="P8" s="5"/>
      <c r="Q8" s="5"/>
    </row>
    <row r="9" spans="1:12" ht="12.75">
      <c r="A9" s="1" t="s">
        <v>7</v>
      </c>
      <c r="B9" s="2">
        <f>SUM(D9:J9)/4</f>
        <v>2339.5</v>
      </c>
      <c r="C9" s="2"/>
      <c r="D9" s="2">
        <f>6783/3</f>
        <v>2261</v>
      </c>
      <c r="E9" s="2"/>
      <c r="F9" s="2">
        <f>6831/3</f>
        <v>2277</v>
      </c>
      <c r="G9" s="2"/>
      <c r="H9" s="2">
        <f>7001/3</f>
        <v>2333.6666666666665</v>
      </c>
      <c r="I9" s="2"/>
      <c r="J9" s="2">
        <f>7459/3</f>
        <v>2486.3333333333335</v>
      </c>
      <c r="K9" s="1"/>
      <c r="L9" s="1"/>
    </row>
    <row r="10" spans="1:12" ht="12.75">
      <c r="A10" s="1" t="s">
        <v>8</v>
      </c>
      <c r="B10" s="2">
        <f aca="true" t="shared" si="0" ref="B10:B42">SUM(D10:J10)/4</f>
        <v>3580.75</v>
      </c>
      <c r="C10" s="2"/>
      <c r="D10" s="2">
        <f>10168/3</f>
        <v>3389.3333333333335</v>
      </c>
      <c r="E10" s="2"/>
      <c r="F10" s="2">
        <f>10803/3</f>
        <v>3601</v>
      </c>
      <c r="G10" s="2"/>
      <c r="H10" s="2">
        <f>9924/3</f>
        <v>3308</v>
      </c>
      <c r="I10" s="2"/>
      <c r="J10" s="2">
        <f>12074/3</f>
        <v>4024.6666666666665</v>
      </c>
      <c r="K10" s="1"/>
      <c r="L10" s="1"/>
    </row>
    <row r="11" spans="1:12" ht="12.75">
      <c r="A11" s="1" t="s">
        <v>9</v>
      </c>
      <c r="B11" s="2">
        <f t="shared" si="0"/>
        <v>2382.0833333333335</v>
      </c>
      <c r="C11" s="2"/>
      <c r="D11" s="2">
        <f>6801/3</f>
        <v>2267</v>
      </c>
      <c r="E11" s="2"/>
      <c r="F11" s="2">
        <f>7161/3</f>
        <v>2387</v>
      </c>
      <c r="G11" s="2"/>
      <c r="H11" s="2">
        <f>7263/3</f>
        <v>2421</v>
      </c>
      <c r="I11" s="2"/>
      <c r="J11" s="2">
        <f>7360/3</f>
        <v>2453.3333333333335</v>
      </c>
      <c r="K11" s="1"/>
      <c r="L11" s="1"/>
    </row>
    <row r="12" spans="1:12" ht="12.75">
      <c r="A12" s="1" t="s">
        <v>10</v>
      </c>
      <c r="B12" s="2">
        <f t="shared" si="0"/>
        <v>3083.583333333333</v>
      </c>
      <c r="C12" s="2"/>
      <c r="D12" s="2">
        <f>9047/3</f>
        <v>3015.6666666666665</v>
      </c>
      <c r="E12" s="2"/>
      <c r="F12" s="2">
        <f>8927/3</f>
        <v>2975.6666666666665</v>
      </c>
      <c r="G12" s="2"/>
      <c r="H12" s="2">
        <f>9180/3</f>
        <v>3060</v>
      </c>
      <c r="I12" s="2"/>
      <c r="J12" s="2">
        <f>9849/3</f>
        <v>3283</v>
      </c>
      <c r="K12" s="1"/>
      <c r="L12" s="1"/>
    </row>
    <row r="13" spans="1:12" ht="12.75">
      <c r="A13" s="1" t="s">
        <v>11</v>
      </c>
      <c r="B13" s="2">
        <f t="shared" si="0"/>
        <v>2605.6666666666665</v>
      </c>
      <c r="C13" s="2"/>
      <c r="D13" s="2">
        <f>7967/3</f>
        <v>2655.6666666666665</v>
      </c>
      <c r="E13" s="2"/>
      <c r="F13" s="2">
        <f>7703/3</f>
        <v>2567.6666666666665</v>
      </c>
      <c r="G13" s="2"/>
      <c r="H13" s="2">
        <f>7468/3</f>
        <v>2489.3333333333335</v>
      </c>
      <c r="I13" s="2"/>
      <c r="J13" s="2">
        <f>8130/3</f>
        <v>2710</v>
      </c>
      <c r="K13" s="1"/>
      <c r="L13" s="1"/>
    </row>
    <row r="14" spans="1:12" ht="12.75">
      <c r="A14" s="1"/>
      <c r="B14" s="2"/>
      <c r="C14" s="2"/>
      <c r="D14" s="2"/>
      <c r="E14" s="2"/>
      <c r="F14" s="2"/>
      <c r="G14" s="2"/>
      <c r="H14" s="2"/>
      <c r="I14" s="2"/>
      <c r="J14" s="2"/>
      <c r="K14" s="1"/>
      <c r="L14" s="1"/>
    </row>
    <row r="15" spans="1:12" ht="12.75">
      <c r="A15" s="1" t="s">
        <v>12</v>
      </c>
      <c r="B15" s="2">
        <f t="shared" si="0"/>
        <v>2986.0833333333335</v>
      </c>
      <c r="C15" s="2"/>
      <c r="D15" s="2">
        <f>8736/3</f>
        <v>2912</v>
      </c>
      <c r="E15" s="2"/>
      <c r="F15" s="2">
        <f>8942/3</f>
        <v>2980.6666666666665</v>
      </c>
      <c r="G15" s="2"/>
      <c r="H15" s="2">
        <f>8584/3</f>
        <v>2861.3333333333335</v>
      </c>
      <c r="I15" s="2"/>
      <c r="J15" s="2">
        <f>9571/3</f>
        <v>3190.3333333333335</v>
      </c>
      <c r="K15" s="1"/>
      <c r="L15" s="1"/>
    </row>
    <row r="16" spans="1:12" ht="12.75">
      <c r="A16" s="1" t="s">
        <v>13</v>
      </c>
      <c r="B16" s="2">
        <f t="shared" si="0"/>
        <v>3639.5833333333335</v>
      </c>
      <c r="C16" s="2"/>
      <c r="D16" s="2">
        <f>10222/3</f>
        <v>3407.3333333333335</v>
      </c>
      <c r="E16" s="2"/>
      <c r="F16" s="2">
        <f>10499/3</f>
        <v>3499.6666666666665</v>
      </c>
      <c r="G16" s="2"/>
      <c r="H16" s="2">
        <f>10612/3</f>
        <v>3537.3333333333335</v>
      </c>
      <c r="I16" s="2"/>
      <c r="J16" s="2">
        <f>12342/3</f>
        <v>4114</v>
      </c>
      <c r="K16" s="1"/>
      <c r="L16" s="1"/>
    </row>
    <row r="17" spans="1:12" ht="12.75">
      <c r="A17" s="1" t="s">
        <v>14</v>
      </c>
      <c r="B17" s="2">
        <f t="shared" si="0"/>
        <v>3317.1666666666665</v>
      </c>
      <c r="C17" s="2"/>
      <c r="D17" s="2">
        <f>9339/3</f>
        <v>3113</v>
      </c>
      <c r="E17" s="2"/>
      <c r="F17" s="2">
        <f>9803/3</f>
        <v>3267.6666666666665</v>
      </c>
      <c r="G17" s="2"/>
      <c r="H17" s="2">
        <f>9823/3</f>
        <v>3274.3333333333335</v>
      </c>
      <c r="I17" s="2"/>
      <c r="J17" s="2">
        <f>10841/3</f>
        <v>3613.6666666666665</v>
      </c>
      <c r="K17" s="1"/>
      <c r="L17" s="1"/>
    </row>
    <row r="18" spans="1:12" ht="12.75">
      <c r="A18" s="1" t="s">
        <v>15</v>
      </c>
      <c r="B18" s="2">
        <f t="shared" si="0"/>
        <v>2018.25</v>
      </c>
      <c r="C18" s="2"/>
      <c r="D18" s="2">
        <f>5973/3</f>
        <v>1991</v>
      </c>
      <c r="E18" s="2"/>
      <c r="F18" s="2">
        <f>5825/3</f>
        <v>1941.6666666666667</v>
      </c>
      <c r="G18" s="2"/>
      <c r="H18" s="2">
        <f>5710/3</f>
        <v>1903.3333333333333</v>
      </c>
      <c r="I18" s="2"/>
      <c r="J18" s="2">
        <f>6711/3</f>
        <v>2237</v>
      </c>
      <c r="K18" s="1"/>
      <c r="L18" s="1"/>
    </row>
    <row r="19" spans="1:12" ht="12.75">
      <c r="A19" s="1" t="s">
        <v>16</v>
      </c>
      <c r="B19" s="2">
        <f t="shared" si="0"/>
        <v>2251.0833333333335</v>
      </c>
      <c r="C19" s="2"/>
      <c r="D19" s="2">
        <f>6514/3</f>
        <v>2171.3333333333335</v>
      </c>
      <c r="E19" s="2"/>
      <c r="F19" s="2">
        <f>6404/3</f>
        <v>2134.6666666666665</v>
      </c>
      <c r="G19" s="2"/>
      <c r="H19" s="2">
        <f>6462/3</f>
        <v>2154</v>
      </c>
      <c r="I19" s="2"/>
      <c r="J19" s="2">
        <f>7633/3</f>
        <v>2544.3333333333335</v>
      </c>
      <c r="K19" s="1"/>
      <c r="L19" s="1"/>
    </row>
    <row r="20" spans="1:12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1"/>
      <c r="L20" s="1"/>
    </row>
    <row r="21" spans="1:12" ht="12.75">
      <c r="A21" s="1" t="s">
        <v>17</v>
      </c>
      <c r="B21" s="2">
        <f t="shared" si="0"/>
        <v>2217.5</v>
      </c>
      <c r="C21" s="2"/>
      <c r="D21" s="2">
        <f>6205/3</f>
        <v>2068.3333333333335</v>
      </c>
      <c r="E21" s="2"/>
      <c r="F21" s="2">
        <f>6813/3</f>
        <v>2271</v>
      </c>
      <c r="G21" s="2"/>
      <c r="H21" s="2">
        <f>6767/3</f>
        <v>2255.6666666666665</v>
      </c>
      <c r="I21" s="2"/>
      <c r="J21" s="2">
        <f>6825/3</f>
        <v>2275</v>
      </c>
      <c r="K21" s="1"/>
      <c r="L21" s="1"/>
    </row>
    <row r="22" spans="1:12" ht="12.75">
      <c r="A22" s="1" t="s">
        <v>18</v>
      </c>
      <c r="B22" s="2">
        <f t="shared" si="0"/>
        <v>2550.083333333333</v>
      </c>
      <c r="C22" s="2"/>
      <c r="D22" s="2">
        <f>6990/3</f>
        <v>2330</v>
      </c>
      <c r="E22" s="2"/>
      <c r="F22" s="2">
        <f>7352/3</f>
        <v>2450.6666666666665</v>
      </c>
      <c r="G22" s="2"/>
      <c r="H22" s="2">
        <f>7461/3</f>
        <v>2487</v>
      </c>
      <c r="I22" s="2"/>
      <c r="J22" s="2">
        <f>8798/3</f>
        <v>2932.6666666666665</v>
      </c>
      <c r="K22" s="1"/>
      <c r="L22" s="1"/>
    </row>
    <row r="23" spans="1:12" ht="12.75">
      <c r="A23" s="1" t="s">
        <v>19</v>
      </c>
      <c r="B23" s="2">
        <f t="shared" si="0"/>
        <v>2094</v>
      </c>
      <c r="C23" s="2"/>
      <c r="D23" s="2">
        <f>6083/3</f>
        <v>2027.6666666666667</v>
      </c>
      <c r="E23" s="2"/>
      <c r="F23" s="2">
        <f>6270/3</f>
        <v>2090</v>
      </c>
      <c r="G23" s="2"/>
      <c r="H23" s="2">
        <f>6144/3</f>
        <v>2048</v>
      </c>
      <c r="I23" s="2"/>
      <c r="J23" s="2">
        <f>6631/3</f>
        <v>2210.3333333333335</v>
      </c>
      <c r="K23" s="1"/>
      <c r="L23" s="1"/>
    </row>
    <row r="24" spans="1:12" ht="12.75">
      <c r="A24" s="1" t="s">
        <v>20</v>
      </c>
      <c r="B24" s="2">
        <f t="shared" si="0"/>
        <v>2749.6666666666665</v>
      </c>
      <c r="C24" s="2"/>
      <c r="D24" s="2">
        <f>7838/3</f>
        <v>2612.6666666666665</v>
      </c>
      <c r="E24" s="2"/>
      <c r="F24" s="2">
        <f>8260/3</f>
        <v>2753.3333333333335</v>
      </c>
      <c r="G24" s="2"/>
      <c r="H24" s="2">
        <f>8159/3</f>
        <v>2719.6666666666665</v>
      </c>
      <c r="I24" s="2"/>
      <c r="J24" s="2">
        <f>8739/3</f>
        <v>2913</v>
      </c>
      <c r="K24" s="1"/>
      <c r="L24" s="1"/>
    </row>
    <row r="25" spans="1:12" ht="12.75">
      <c r="A25" s="1" t="s">
        <v>21</v>
      </c>
      <c r="B25" s="2">
        <f t="shared" si="0"/>
        <v>2644.1666666666665</v>
      </c>
      <c r="C25" s="2"/>
      <c r="D25" s="2">
        <f>8263/3</f>
        <v>2754.3333333333335</v>
      </c>
      <c r="E25" s="2"/>
      <c r="F25" s="2">
        <f>7485/3</f>
        <v>2495</v>
      </c>
      <c r="G25" s="2"/>
      <c r="H25" s="2">
        <f>7592/3</f>
        <v>2530.6666666666665</v>
      </c>
      <c r="I25" s="2"/>
      <c r="J25" s="2">
        <f>8390/3</f>
        <v>2796.6666666666665</v>
      </c>
      <c r="K25" s="1"/>
      <c r="L25" s="1"/>
    </row>
    <row r="26" spans="1:12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1"/>
      <c r="L26" s="1"/>
    </row>
    <row r="27" spans="1:12" ht="12.75">
      <c r="A27" s="1" t="s">
        <v>22</v>
      </c>
      <c r="B27" s="2">
        <f t="shared" si="0"/>
        <v>1901.8333333333335</v>
      </c>
      <c r="C27" s="2"/>
      <c r="D27" s="2">
        <f>5434/3</f>
        <v>1811.3333333333333</v>
      </c>
      <c r="E27" s="2"/>
      <c r="F27" s="2">
        <f>6295/3</f>
        <v>2098.3333333333335</v>
      </c>
      <c r="G27" s="2"/>
      <c r="H27" s="2">
        <f>5106/3</f>
        <v>1702</v>
      </c>
      <c r="I27" s="2"/>
      <c r="J27" s="2">
        <f>5987/3</f>
        <v>1995.6666666666667</v>
      </c>
      <c r="K27" s="1"/>
      <c r="L27" s="1"/>
    </row>
    <row r="28" spans="1:12" ht="12.75">
      <c r="A28" s="1" t="s">
        <v>23</v>
      </c>
      <c r="B28" s="2">
        <f t="shared" si="0"/>
        <v>2128.25</v>
      </c>
      <c r="C28" s="2"/>
      <c r="D28" s="2">
        <f>5897/3</f>
        <v>1965.6666666666667</v>
      </c>
      <c r="E28" s="2"/>
      <c r="F28" s="2">
        <f>6073/3</f>
        <v>2024.3333333333333</v>
      </c>
      <c r="G28" s="2"/>
      <c r="H28" s="2">
        <f>5806/3</f>
        <v>1935.3333333333333</v>
      </c>
      <c r="I28" s="2"/>
      <c r="J28" s="2">
        <f>7763/3</f>
        <v>2587.6666666666665</v>
      </c>
      <c r="K28" s="1"/>
      <c r="L28" s="1"/>
    </row>
    <row r="29" spans="1:12" ht="12.75">
      <c r="A29" s="1" t="s">
        <v>24</v>
      </c>
      <c r="B29" s="2">
        <f t="shared" si="0"/>
        <v>3469.583333333333</v>
      </c>
      <c r="C29" s="2"/>
      <c r="D29" s="2">
        <f>10443/3</f>
        <v>3481</v>
      </c>
      <c r="E29" s="2"/>
      <c r="F29" s="2">
        <f>10019/3</f>
        <v>3339.6666666666665</v>
      </c>
      <c r="G29" s="2"/>
      <c r="H29" s="2">
        <f>10262/3</f>
        <v>3420.6666666666665</v>
      </c>
      <c r="I29" s="2"/>
      <c r="J29" s="2">
        <f>10911/3</f>
        <v>3637</v>
      </c>
      <c r="K29" s="2"/>
      <c r="L29" s="1"/>
    </row>
    <row r="30" spans="1:12" ht="12.75">
      <c r="A30" s="1" t="s">
        <v>25</v>
      </c>
      <c r="B30" s="2">
        <f t="shared" si="0"/>
        <v>2408.5833333333335</v>
      </c>
      <c r="C30" s="2"/>
      <c r="D30" s="2">
        <f>7018/3</f>
        <v>2339.3333333333335</v>
      </c>
      <c r="E30" s="2"/>
      <c r="F30" s="2">
        <f>7211/3</f>
        <v>2403.6666666666665</v>
      </c>
      <c r="G30" s="2"/>
      <c r="H30" s="2">
        <f>6939/3</f>
        <v>2313</v>
      </c>
      <c r="I30" s="2"/>
      <c r="J30" s="2">
        <f>7735/3</f>
        <v>2578.3333333333335</v>
      </c>
      <c r="K30" s="1"/>
      <c r="L30" s="1"/>
    </row>
    <row r="31" spans="1:12" ht="12.75">
      <c r="A31" s="1" t="s">
        <v>26</v>
      </c>
      <c r="B31" s="2">
        <f t="shared" si="0"/>
        <v>2065.0833333333335</v>
      </c>
      <c r="C31" s="2"/>
      <c r="D31" s="2">
        <f>6007/3</f>
        <v>2002.3333333333333</v>
      </c>
      <c r="E31" s="2"/>
      <c r="F31" s="2">
        <f>5993/3</f>
        <v>1997.6666666666667</v>
      </c>
      <c r="G31" s="2"/>
      <c r="H31" s="2">
        <f>6304/3</f>
        <v>2101.3333333333335</v>
      </c>
      <c r="I31" s="2"/>
      <c r="J31" s="2">
        <f>6477/3</f>
        <v>2159</v>
      </c>
      <c r="K31" s="1"/>
      <c r="L31" s="1"/>
    </row>
    <row r="32" spans="1:12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1"/>
      <c r="L32" s="1"/>
    </row>
    <row r="33" spans="1:12" ht="12.75">
      <c r="A33" s="1" t="s">
        <v>27</v>
      </c>
      <c r="B33" s="2">
        <f t="shared" si="0"/>
        <v>2411.1666666666665</v>
      </c>
      <c r="C33" s="2"/>
      <c r="D33" s="2">
        <f>6994/3</f>
        <v>2331.3333333333335</v>
      </c>
      <c r="E33" s="2"/>
      <c r="F33" s="2">
        <f>7016/3</f>
        <v>2338.6666666666665</v>
      </c>
      <c r="G33" s="2"/>
      <c r="H33" s="2">
        <f>7311/3</f>
        <v>2437</v>
      </c>
      <c r="I33" s="2"/>
      <c r="J33" s="2">
        <f>7613/3</f>
        <v>2537.6666666666665</v>
      </c>
      <c r="K33" s="1"/>
      <c r="L33" s="1"/>
    </row>
    <row r="34" spans="1:12" ht="12.75">
      <c r="A34" s="1" t="s">
        <v>28</v>
      </c>
      <c r="B34" s="2">
        <f t="shared" si="0"/>
        <v>2759.083333333333</v>
      </c>
      <c r="C34" s="2"/>
      <c r="D34" s="2">
        <f>7943/3</f>
        <v>2647.6666666666665</v>
      </c>
      <c r="E34" s="2"/>
      <c r="F34" s="2">
        <f>8186/3</f>
        <v>2728.6666666666665</v>
      </c>
      <c r="G34" s="2"/>
      <c r="H34" s="2">
        <f>8698/3</f>
        <v>2899.3333333333335</v>
      </c>
      <c r="I34" s="2"/>
      <c r="J34" s="2">
        <f>8282/3</f>
        <v>2760.6666666666665</v>
      </c>
      <c r="K34" s="1"/>
      <c r="L34" s="1"/>
    </row>
    <row r="35" spans="1:12" ht="12.75">
      <c r="A35" s="1" t="s">
        <v>29</v>
      </c>
      <c r="B35" s="2">
        <f t="shared" si="0"/>
        <v>3142.25</v>
      </c>
      <c r="C35" s="2"/>
      <c r="D35" s="2">
        <f>9588/3</f>
        <v>3196</v>
      </c>
      <c r="E35" s="2"/>
      <c r="F35" s="2">
        <f>9004/3</f>
        <v>3001.3333333333335</v>
      </c>
      <c r="G35" s="2"/>
      <c r="H35" s="2">
        <f>9194/3</f>
        <v>3064.6666666666665</v>
      </c>
      <c r="I35" s="2"/>
      <c r="J35" s="2">
        <f>9921/3</f>
        <v>3307</v>
      </c>
      <c r="K35" s="1"/>
      <c r="L35" s="1"/>
    </row>
    <row r="36" spans="1:12" ht="12.75">
      <c r="A36" s="1" t="s">
        <v>30</v>
      </c>
      <c r="B36" s="2">
        <f t="shared" si="0"/>
        <v>3711.5</v>
      </c>
      <c r="C36" s="2"/>
      <c r="D36" s="2">
        <f>10406/3</f>
        <v>3468.6666666666665</v>
      </c>
      <c r="E36" s="2"/>
      <c r="F36" s="2">
        <f>10834/3</f>
        <v>3611.3333333333335</v>
      </c>
      <c r="G36" s="2"/>
      <c r="H36" s="2">
        <f>11254/3</f>
        <v>3751.3333333333335</v>
      </c>
      <c r="I36" s="2"/>
      <c r="J36" s="2">
        <f>12044/3</f>
        <v>4014.6666666666665</v>
      </c>
      <c r="K36" s="1"/>
      <c r="L36" s="1"/>
    </row>
    <row r="37" spans="1:12" ht="12.75">
      <c r="A37" s="1" t="s">
        <v>31</v>
      </c>
      <c r="B37" s="2">
        <f t="shared" si="0"/>
        <v>2835.5</v>
      </c>
      <c r="C37" s="2"/>
      <c r="D37" s="2">
        <f>8021/3</f>
        <v>2673.6666666666665</v>
      </c>
      <c r="E37" s="2"/>
      <c r="F37" s="2">
        <f>8708/3</f>
        <v>2902.6666666666665</v>
      </c>
      <c r="G37" s="2"/>
      <c r="H37" s="2">
        <f>8336/3</f>
        <v>2778.6666666666665</v>
      </c>
      <c r="I37" s="2"/>
      <c r="J37" s="2">
        <f>8961/3</f>
        <v>2987</v>
      </c>
      <c r="K37" s="1"/>
      <c r="L37" s="1"/>
    </row>
    <row r="38" spans="1:12" ht="12.75">
      <c r="A38" s="1"/>
      <c r="B38" s="2"/>
      <c r="C38" s="2"/>
      <c r="D38" s="2"/>
      <c r="E38" s="2"/>
      <c r="F38" s="2"/>
      <c r="G38" s="2"/>
      <c r="H38" s="2"/>
      <c r="I38" s="2"/>
      <c r="J38" s="2"/>
      <c r="K38" s="1"/>
      <c r="L38" s="1"/>
    </row>
    <row r="39" spans="1:12" ht="12.75">
      <c r="A39" s="1" t="s">
        <v>32</v>
      </c>
      <c r="B39" s="2">
        <f t="shared" si="0"/>
        <v>2551.4166666666665</v>
      </c>
      <c r="C39" s="2"/>
      <c r="D39" s="2">
        <f>7246/3</f>
        <v>2415.3333333333335</v>
      </c>
      <c r="E39" s="2"/>
      <c r="F39" s="2">
        <f>7538/3</f>
        <v>2512.6666666666665</v>
      </c>
      <c r="G39" s="2"/>
      <c r="H39" s="2">
        <f>7548/3</f>
        <v>2516</v>
      </c>
      <c r="I39" s="2"/>
      <c r="J39" s="2">
        <f>8285/3</f>
        <v>2761.6666666666665</v>
      </c>
      <c r="K39" s="1"/>
      <c r="L39" s="1"/>
    </row>
    <row r="40" spans="1:12" ht="12.75">
      <c r="A40" s="1" t="s">
        <v>33</v>
      </c>
      <c r="B40" s="2">
        <f t="shared" si="0"/>
        <v>2423.9999999999995</v>
      </c>
      <c r="C40" s="2"/>
      <c r="D40" s="2">
        <f>7179/3</f>
        <v>2393</v>
      </c>
      <c r="E40" s="2"/>
      <c r="F40" s="2">
        <f>7217/3</f>
        <v>2405.6666666666665</v>
      </c>
      <c r="G40" s="2"/>
      <c r="H40" s="2">
        <f>7208/3</f>
        <v>2402.6666666666665</v>
      </c>
      <c r="I40" s="2"/>
      <c r="J40" s="2">
        <f>7484/3</f>
        <v>2494.6666666666665</v>
      </c>
      <c r="K40" s="1"/>
      <c r="L40" s="1"/>
    </row>
    <row r="41" spans="1:12" ht="12.75">
      <c r="A41" s="1" t="s">
        <v>34</v>
      </c>
      <c r="B41" s="2">
        <f t="shared" si="0"/>
        <v>2121.833333333333</v>
      </c>
      <c r="C41" s="2"/>
      <c r="D41" s="2">
        <f>6435/3</f>
        <v>2145</v>
      </c>
      <c r="E41" s="2"/>
      <c r="F41" s="2">
        <f>6245/3</f>
        <v>2081.6666666666665</v>
      </c>
      <c r="G41" s="2"/>
      <c r="H41" s="2">
        <f>6140/3</f>
        <v>2046.6666666666667</v>
      </c>
      <c r="I41" s="2"/>
      <c r="J41" s="2">
        <f>6642/3</f>
        <v>2214</v>
      </c>
      <c r="K41" s="1"/>
      <c r="L41" s="1"/>
    </row>
    <row r="42" spans="1:12" ht="12.75">
      <c r="A42" s="1" t="s">
        <v>35</v>
      </c>
      <c r="B42" s="2">
        <f t="shared" si="0"/>
        <v>2796.1666666666665</v>
      </c>
      <c r="C42" s="2"/>
      <c r="D42" s="2">
        <f>8003/3</f>
        <v>2667.6666666666665</v>
      </c>
      <c r="E42" s="2"/>
      <c r="F42" s="2">
        <f>8510/3</f>
        <v>2836.6666666666665</v>
      </c>
      <c r="G42" s="2"/>
      <c r="H42" s="2">
        <f>8266/3</f>
        <v>2755.3333333333335</v>
      </c>
      <c r="I42" s="2"/>
      <c r="J42" s="2">
        <f>8775/3</f>
        <v>2925</v>
      </c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2"/>
      <c r="K43" s="1"/>
      <c r="L43" s="1"/>
    </row>
    <row r="44" spans="1:12" ht="12.75">
      <c r="A44" s="6" t="s">
        <v>38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</sheetData>
  <printOptions/>
  <pageMargins left="0.88" right="0.75" top="0.56" bottom="0.52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B30" sqref="B30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8" sqref="B2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</dc:creator>
  <cp:keywords/>
  <dc:description/>
  <cp:lastModifiedBy>administrator</cp:lastModifiedBy>
  <cp:lastPrinted>2007-08-30T20:29:22Z</cp:lastPrinted>
  <dcterms:created xsi:type="dcterms:W3CDTF">2003-11-13T18:15:22Z</dcterms:created>
  <dcterms:modified xsi:type="dcterms:W3CDTF">2009-09-03T21:33:06Z</dcterms:modified>
  <cp:category/>
  <cp:version/>
  <cp:contentType/>
  <cp:contentStatus/>
</cp:coreProperties>
</file>